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\Documents\ODPADOVÉ HOSPODÁŘSTVÍ\Hlášení produkce odpadů za rok\"/>
    </mc:Choice>
  </mc:AlternateContent>
  <xr:revisionPtr revIDLastSave="0" documentId="13_ncr:1_{B41245F6-9773-46FA-AD4B-E6E3483E0D9E}" xr6:coauthVersionLast="47" xr6:coauthVersionMax="47" xr10:uidLastSave="{00000000-0000-0000-0000-000000000000}"/>
  <bookViews>
    <workbookView xWindow="-120" yWindow="-120" windowWidth="29040" windowHeight="15720" activeTab="1" xr2:uid="{F064788C-2B44-4875-ADF4-D0A121AEBA26}"/>
  </bookViews>
  <sheets>
    <sheet name="2019-2023" sheetId="1" r:id="rId1"/>
    <sheet name="SROVNÁNÍ 2023-2024" sheetId="6" r:id="rId2"/>
    <sheet name="graf" sheetId="2" r:id="rId3"/>
    <sheet name="Graf 2023" sheetId="5" r:id="rId4"/>
    <sheet name="2023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6" l="1"/>
  <c r="K98" i="6"/>
  <c r="K114" i="6"/>
  <c r="K113" i="6"/>
  <c r="K112" i="6"/>
  <c r="K111" i="6"/>
  <c r="K110" i="6"/>
  <c r="K109" i="6"/>
  <c r="K108" i="6"/>
  <c r="S26" i="6"/>
  <c r="I107" i="6" s="1"/>
  <c r="K107" i="6" s="1"/>
  <c r="K106" i="6"/>
  <c r="K105" i="6"/>
  <c r="K104" i="6"/>
  <c r="I114" i="6"/>
  <c r="I113" i="6"/>
  <c r="I112" i="6"/>
  <c r="I111" i="6"/>
  <c r="I110" i="6"/>
  <c r="I109" i="6"/>
  <c r="I108" i="6"/>
  <c r="I106" i="6"/>
  <c r="I105" i="6"/>
  <c r="I104" i="6"/>
  <c r="S23" i="6"/>
  <c r="K95" i="6"/>
  <c r="K94" i="6"/>
  <c r="K93" i="6"/>
  <c r="K92" i="6"/>
  <c r="K89" i="6"/>
  <c r="K88" i="6"/>
  <c r="I95" i="6"/>
  <c r="I94" i="6"/>
  <c r="I98" i="6" s="1"/>
  <c r="I93" i="6"/>
  <c r="I92" i="6"/>
  <c r="I89" i="6"/>
  <c r="S32" i="6"/>
  <c r="G92" i="6"/>
  <c r="G89" i="6"/>
  <c r="G108" i="6"/>
  <c r="G107" i="6"/>
  <c r="I25" i="6"/>
  <c r="G106" i="6" s="1"/>
  <c r="I24" i="6"/>
  <c r="G105" i="6" s="1"/>
  <c r="I26" i="6"/>
  <c r="J114" i="6"/>
  <c r="J113" i="6"/>
  <c r="J112" i="6"/>
  <c r="J111" i="6"/>
  <c r="J110" i="6"/>
  <c r="J109" i="6"/>
  <c r="J108" i="6"/>
  <c r="J107" i="6"/>
  <c r="J106" i="6"/>
  <c r="J105" i="6"/>
  <c r="J104" i="6"/>
  <c r="H114" i="6"/>
  <c r="H113" i="6"/>
  <c r="H112" i="6"/>
  <c r="H111" i="6"/>
  <c r="H110" i="6"/>
  <c r="H109" i="6"/>
  <c r="H108" i="6"/>
  <c r="H107" i="6"/>
  <c r="H106" i="6"/>
  <c r="H105" i="6"/>
  <c r="H104" i="6"/>
  <c r="G113" i="6"/>
  <c r="F108" i="6"/>
  <c r="F107" i="6"/>
  <c r="F106" i="6"/>
  <c r="F105" i="6"/>
  <c r="J95" i="6"/>
  <c r="J98" i="6"/>
  <c r="J89" i="6"/>
  <c r="J94" i="6"/>
  <c r="J93" i="6"/>
  <c r="J92" i="6"/>
  <c r="H98" i="6"/>
  <c r="F98" i="6"/>
  <c r="D98" i="6"/>
  <c r="B98" i="6"/>
  <c r="J88" i="6"/>
  <c r="J90" i="6"/>
  <c r="G109" i="6"/>
  <c r="F109" i="6"/>
  <c r="G104" i="6"/>
  <c r="F104" i="6"/>
  <c r="G88" i="6"/>
  <c r="G94" i="6"/>
  <c r="G93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R7" i="6"/>
  <c r="S7" i="6"/>
  <c r="S16" i="6"/>
  <c r="E98" i="6"/>
  <c r="I55" i="6"/>
  <c r="H55" i="6"/>
  <c r="R55" i="6"/>
  <c r="R65" i="6" s="1"/>
  <c r="G67" i="1"/>
  <c r="Q81" i="6"/>
  <c r="P81" i="6"/>
  <c r="O81" i="6"/>
  <c r="N81" i="6"/>
  <c r="M81" i="6"/>
  <c r="L81" i="6"/>
  <c r="S80" i="6"/>
  <c r="R80" i="6"/>
  <c r="S79" i="6"/>
  <c r="R79" i="6"/>
  <c r="S78" i="6"/>
  <c r="R78" i="6"/>
  <c r="S77" i="6"/>
  <c r="R77" i="6"/>
  <c r="H94" i="6" s="1"/>
  <c r="S76" i="6"/>
  <c r="R76" i="6"/>
  <c r="H93" i="6" s="1"/>
  <c r="S75" i="6"/>
  <c r="R75" i="6"/>
  <c r="H92" i="6" s="1"/>
  <c r="S74" i="6"/>
  <c r="R74" i="6"/>
  <c r="H91" i="6" s="1"/>
  <c r="S73" i="6"/>
  <c r="R73" i="6"/>
  <c r="H90" i="6" s="1"/>
  <c r="S72" i="6"/>
  <c r="R72" i="6"/>
  <c r="H89" i="6" s="1"/>
  <c r="S71" i="6"/>
  <c r="R71" i="6"/>
  <c r="H88" i="6" s="1"/>
  <c r="G81" i="6"/>
  <c r="I81" i="6" s="1"/>
  <c r="F81" i="6"/>
  <c r="E81" i="6"/>
  <c r="D81" i="6"/>
  <c r="C81" i="6"/>
  <c r="B81" i="6"/>
  <c r="I80" i="6"/>
  <c r="H80" i="6"/>
  <c r="I79" i="6"/>
  <c r="H79" i="6"/>
  <c r="I78" i="6"/>
  <c r="H78" i="6"/>
  <c r="F95" i="6" s="1"/>
  <c r="I77" i="6"/>
  <c r="H77" i="6"/>
  <c r="F94" i="6" s="1"/>
  <c r="I76" i="6"/>
  <c r="H76" i="6"/>
  <c r="F93" i="6" s="1"/>
  <c r="I75" i="6"/>
  <c r="H75" i="6"/>
  <c r="F92" i="6" s="1"/>
  <c r="I74" i="6"/>
  <c r="H74" i="6"/>
  <c r="F91" i="6" s="1"/>
  <c r="I73" i="6"/>
  <c r="H73" i="6"/>
  <c r="F90" i="6" s="1"/>
  <c r="I72" i="6"/>
  <c r="H72" i="6"/>
  <c r="F89" i="6" s="1"/>
  <c r="I71" i="6"/>
  <c r="H71" i="6"/>
  <c r="F88" i="6" s="1"/>
  <c r="Q65" i="6"/>
  <c r="P65" i="6"/>
  <c r="O65" i="6"/>
  <c r="N65" i="6"/>
  <c r="M65" i="6"/>
  <c r="L65" i="6"/>
  <c r="S64" i="6"/>
  <c r="R64" i="6"/>
  <c r="S63" i="6"/>
  <c r="R63" i="6"/>
  <c r="S62" i="6"/>
  <c r="R62" i="6"/>
  <c r="D95" i="6" s="1"/>
  <c r="S61" i="6"/>
  <c r="R61" i="6"/>
  <c r="D94" i="6" s="1"/>
  <c r="S60" i="6"/>
  <c r="R60" i="6"/>
  <c r="D93" i="6" s="1"/>
  <c r="S59" i="6"/>
  <c r="R59" i="6"/>
  <c r="D92" i="6" s="1"/>
  <c r="S58" i="6"/>
  <c r="R58" i="6"/>
  <c r="D91" i="6" s="1"/>
  <c r="S57" i="6"/>
  <c r="R57" i="6"/>
  <c r="S56" i="6"/>
  <c r="R56" i="6"/>
  <c r="D89" i="6" s="1"/>
  <c r="S55" i="6"/>
  <c r="S65" i="6" s="1"/>
  <c r="F65" i="6"/>
  <c r="D65" i="6"/>
  <c r="B65" i="6"/>
  <c r="E65" i="6"/>
  <c r="C65" i="6"/>
  <c r="G65" i="6"/>
  <c r="H56" i="6"/>
  <c r="B89" i="6" s="1"/>
  <c r="H57" i="6"/>
  <c r="B90" i="6" s="1"/>
  <c r="H58" i="6"/>
  <c r="B91" i="6" s="1"/>
  <c r="H59" i="6"/>
  <c r="B92" i="6" s="1"/>
  <c r="H60" i="6"/>
  <c r="B93" i="6" s="1"/>
  <c r="H61" i="6"/>
  <c r="B94" i="6" s="1"/>
  <c r="H62" i="6"/>
  <c r="B95" i="6" s="1"/>
  <c r="H63" i="6"/>
  <c r="H64" i="6"/>
  <c r="I64" i="6"/>
  <c r="I63" i="6"/>
  <c r="I62" i="6"/>
  <c r="C95" i="6" s="1"/>
  <c r="I61" i="6"/>
  <c r="C94" i="6" s="1"/>
  <c r="I60" i="6"/>
  <c r="C93" i="6" s="1"/>
  <c r="I59" i="6"/>
  <c r="C92" i="6" s="1"/>
  <c r="I58" i="6"/>
  <c r="C91" i="6" s="1"/>
  <c r="I57" i="6"/>
  <c r="C90" i="6" s="1"/>
  <c r="I56" i="6"/>
  <c r="C89" i="6" s="1"/>
  <c r="S33" i="6"/>
  <c r="R33" i="6"/>
  <c r="R32" i="6"/>
  <c r="S31" i="6"/>
  <c r="R31" i="6"/>
  <c r="S30" i="6"/>
  <c r="R30" i="6"/>
  <c r="S29" i="6"/>
  <c r="R29" i="6"/>
  <c r="S28" i="6"/>
  <c r="R28" i="6"/>
  <c r="S27" i="6"/>
  <c r="R27" i="6"/>
  <c r="R26" i="6"/>
  <c r="S25" i="6"/>
  <c r="R25" i="6"/>
  <c r="S24" i="6"/>
  <c r="R24" i="6"/>
  <c r="R23" i="6"/>
  <c r="I33" i="6"/>
  <c r="H33" i="6"/>
  <c r="I32" i="6"/>
  <c r="H32" i="6"/>
  <c r="F113" i="6" s="1"/>
  <c r="I31" i="6"/>
  <c r="H31" i="6"/>
  <c r="I30" i="6"/>
  <c r="H30" i="6"/>
  <c r="I29" i="6"/>
  <c r="H29" i="6"/>
  <c r="I28" i="6"/>
  <c r="H28" i="6"/>
  <c r="I27" i="6"/>
  <c r="H27" i="6"/>
  <c r="H26" i="6"/>
  <c r="H25" i="6"/>
  <c r="H24" i="6"/>
  <c r="I23" i="6"/>
  <c r="H23" i="6"/>
  <c r="S17" i="6"/>
  <c r="R17" i="6"/>
  <c r="R16" i="6"/>
  <c r="S15" i="6"/>
  <c r="R15" i="6"/>
  <c r="S14" i="6"/>
  <c r="R14" i="6"/>
  <c r="S13" i="6"/>
  <c r="R13" i="6"/>
  <c r="S12" i="6"/>
  <c r="R12" i="6"/>
  <c r="S11" i="6"/>
  <c r="R11" i="6"/>
  <c r="S10" i="6"/>
  <c r="R10" i="6"/>
  <c r="S9" i="6"/>
  <c r="R9" i="6"/>
  <c r="S8" i="6"/>
  <c r="R8" i="6"/>
  <c r="I11" i="6"/>
  <c r="C108" i="6" s="1"/>
  <c r="I16" i="6"/>
  <c r="C113" i="6" s="1"/>
  <c r="I17" i="6"/>
  <c r="C114" i="6" s="1"/>
  <c r="I13" i="6"/>
  <c r="C110" i="6" s="1"/>
  <c r="I14" i="6"/>
  <c r="C111" i="6" s="1"/>
  <c r="I12" i="6"/>
  <c r="C109" i="6" s="1"/>
  <c r="I10" i="6"/>
  <c r="C107" i="6" s="1"/>
  <c r="I9" i="6"/>
  <c r="C106" i="6" s="1"/>
  <c r="I8" i="6"/>
  <c r="C105" i="6" s="1"/>
  <c r="I7" i="6"/>
  <c r="C104" i="6" s="1"/>
  <c r="H17" i="6"/>
  <c r="B114" i="6" s="1"/>
  <c r="H16" i="6"/>
  <c r="B113" i="6" s="1"/>
  <c r="H15" i="6"/>
  <c r="B112" i="6" s="1"/>
  <c r="H12" i="6"/>
  <c r="B109" i="6" s="1"/>
  <c r="H13" i="6"/>
  <c r="B110" i="6" s="1"/>
  <c r="H10" i="6"/>
  <c r="B107" i="6" s="1"/>
  <c r="H11" i="6"/>
  <c r="B108" i="6" s="1"/>
  <c r="H9" i="6"/>
  <c r="B106" i="6" s="1"/>
  <c r="H8" i="6"/>
  <c r="B105" i="6" s="1"/>
  <c r="H7" i="6"/>
  <c r="B104" i="6" s="1"/>
  <c r="I15" i="6"/>
  <c r="C112" i="6" s="1"/>
  <c r="H14" i="6"/>
  <c r="B111" i="6" s="1"/>
  <c r="C19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T15" i="4"/>
  <c r="T14" i="4"/>
  <c r="T13" i="4"/>
  <c r="T12" i="4"/>
  <c r="T11" i="4"/>
  <c r="T10" i="4"/>
  <c r="T9" i="4"/>
  <c r="T8" i="4"/>
  <c r="T7" i="4"/>
  <c r="T6" i="4"/>
  <c r="T5" i="4"/>
  <c r="I19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T13" i="5"/>
  <c r="T12" i="5"/>
  <c r="T11" i="5"/>
  <c r="T10" i="5"/>
  <c r="T9" i="5"/>
  <c r="T8" i="5"/>
  <c r="T7" i="5"/>
  <c r="T6" i="5"/>
  <c r="T5" i="5"/>
  <c r="T4" i="5"/>
  <c r="T3" i="5"/>
  <c r="T2" i="5"/>
  <c r="S67" i="1"/>
  <c r="R67" i="1"/>
  <c r="Q67" i="1"/>
  <c r="P67" i="1"/>
  <c r="O67" i="1"/>
  <c r="N67" i="1"/>
  <c r="M67" i="1"/>
  <c r="L67" i="1"/>
  <c r="K67" i="1"/>
  <c r="J67" i="1"/>
  <c r="I67" i="1"/>
  <c r="H67" i="1"/>
  <c r="F67" i="1"/>
  <c r="E67" i="1"/>
  <c r="D67" i="1"/>
  <c r="C67" i="1"/>
  <c r="B67" i="1"/>
  <c r="T66" i="1"/>
  <c r="T65" i="1"/>
  <c r="T64" i="1"/>
  <c r="T63" i="1"/>
  <c r="T62" i="1"/>
  <c r="T61" i="1"/>
  <c r="T60" i="1"/>
  <c r="T59" i="1"/>
  <c r="T58" i="1"/>
  <c r="T57" i="1"/>
  <c r="T56" i="1"/>
  <c r="T55" i="1"/>
  <c r="H40" i="1"/>
  <c r="G40" i="1"/>
  <c r="F40" i="1"/>
  <c r="E40" i="1"/>
  <c r="D40" i="1"/>
  <c r="C40" i="1"/>
  <c r="B40" i="1"/>
  <c r="L19" i="1"/>
  <c r="S81" i="6" l="1"/>
  <c r="G98" i="6"/>
  <c r="H65" i="6"/>
  <c r="I65" i="6"/>
  <c r="D88" i="6"/>
  <c r="H81" i="6"/>
  <c r="R81" i="6"/>
  <c r="D90" i="6"/>
  <c r="C88" i="6"/>
  <c r="C98" i="6" s="1"/>
  <c r="B88" i="6"/>
  <c r="T67" i="1"/>
  <c r="C69" i="1" s="1"/>
  <c r="U68" i="1"/>
  <c r="L40" i="1"/>
</calcChain>
</file>

<file path=xl/sharedStrings.xml><?xml version="1.0" encoding="utf-8"?>
<sst xmlns="http://schemas.openxmlformats.org/spreadsheetml/2006/main" count="317" uniqueCount="121">
  <si>
    <t>VÝDAJE</t>
  </si>
  <si>
    <t>EKOKOM ODMĚNY</t>
  </si>
  <si>
    <t xml:space="preserve">OBČANÉ </t>
  </si>
  <si>
    <t>BILANCE</t>
  </si>
  <si>
    <t>MINUS 132 180</t>
  </si>
  <si>
    <t>MINUS 210 000</t>
  </si>
  <si>
    <t>PAPÍR</t>
  </si>
  <si>
    <t>PLAST</t>
  </si>
  <si>
    <t>SKLO</t>
  </si>
  <si>
    <t>KOMUNÁL</t>
  </si>
  <si>
    <t xml:space="preserve">BIO  240 </t>
  </si>
  <si>
    <t>BIO KONTEJNER</t>
  </si>
  <si>
    <t>OBJEMNÝ ODPAD</t>
  </si>
  <si>
    <t>DŘEVO</t>
  </si>
  <si>
    <t>KOVOVÝ ODPAD</t>
  </si>
  <si>
    <t>NEBEZPEČNÝ ODPAD</t>
  </si>
  <si>
    <t>CELKEM</t>
  </si>
  <si>
    <t>suma</t>
  </si>
  <si>
    <t>SUMA</t>
  </si>
  <si>
    <t>PŘÍJEM OBČANÉ</t>
  </si>
  <si>
    <t>MINUS 78 342</t>
  </si>
  <si>
    <t xml:space="preserve">suma </t>
  </si>
  <si>
    <t>PLUS 35 648</t>
  </si>
  <si>
    <t>DALŠÍ VÝDAJE MIMO SLUŽBY ODP. HOSP</t>
  </si>
  <si>
    <t>SPLÁTKA VOZU</t>
  </si>
  <si>
    <t xml:space="preserve">ČIPY, NÁDOBY </t>
  </si>
  <si>
    <t xml:space="preserve">Odpady v číslech za rok 2023Obec Tovéř </t>
  </si>
  <si>
    <t>KOV</t>
  </si>
  <si>
    <t>8.629</t>
  </si>
  <si>
    <t xml:space="preserve">AKCIE </t>
  </si>
  <si>
    <t>OHSO- Olomoucká servisní</t>
  </si>
  <si>
    <t xml:space="preserve"> Bilance</t>
  </si>
  <si>
    <t xml:space="preserve">Náklady na svoz a kĺikvidaci </t>
  </si>
  <si>
    <t>Příspěvek EKOKOM</t>
  </si>
  <si>
    <t>Příspěvek občané</t>
  </si>
  <si>
    <t>EKOKOM ODMĚNY I-III.Q.</t>
  </si>
  <si>
    <t>PAPÍR t</t>
  </si>
  <si>
    <t>PAPÍR  Kč</t>
  </si>
  <si>
    <t>PLAST t</t>
  </si>
  <si>
    <t>PLAST Kč</t>
  </si>
  <si>
    <t>SKLO t</t>
  </si>
  <si>
    <t>KOMUNÁL t</t>
  </si>
  <si>
    <t>KOMUNÁL SVOZ v Kč</t>
  </si>
  <si>
    <t>KOMUNÁL SKLÁDKOVNÉ Kč</t>
  </si>
  <si>
    <t>BIO  240  t</t>
  </si>
  <si>
    <t>Bio 240 l Kč</t>
  </si>
  <si>
    <t>BIO KONTEJNER t</t>
  </si>
  <si>
    <t>BIO KONTEJNER Kč</t>
  </si>
  <si>
    <t>OBJEMNÝ ODPAD t</t>
  </si>
  <si>
    <t>STAVEBNÍ SUŤ t</t>
  </si>
  <si>
    <t>NEBEZPEČNÝ ODPAD t</t>
  </si>
  <si>
    <t>DŘEVO t</t>
  </si>
  <si>
    <t>VO+ NO v Kč</t>
  </si>
  <si>
    <t>SUMA MĚSÍČNĚ</t>
  </si>
  <si>
    <t>SUMA 1-12</t>
  </si>
  <si>
    <t>NÁKLADY CELKEM 2023 (odečtena odměna EKOKOM)</t>
  </si>
  <si>
    <t>BILANCE záporná</t>
  </si>
  <si>
    <t>BIO</t>
  </si>
  <si>
    <t>SKO</t>
  </si>
  <si>
    <t>VELKOOBJEMOVÝ a NEBEZPEČNÝ ODPAD</t>
  </si>
  <si>
    <t xml:space="preserve"> s DPH</t>
  </si>
  <si>
    <t>VO+NO</t>
  </si>
  <si>
    <t>20,017 t</t>
  </si>
  <si>
    <t>13,56 t</t>
  </si>
  <si>
    <t>14,553 t</t>
  </si>
  <si>
    <t>111,4 t</t>
  </si>
  <si>
    <t>133 t</t>
  </si>
  <si>
    <t>0,9 t</t>
  </si>
  <si>
    <t>s DPH</t>
  </si>
  <si>
    <t>SKLO  t</t>
  </si>
  <si>
    <t>OBJEMNÝ ODP. t</t>
  </si>
  <si>
    <t>NEB. ODPAD t</t>
  </si>
  <si>
    <t>STAV. SUŤ t</t>
  </si>
  <si>
    <t xml:space="preserve">EKOKOM ODMĚNY </t>
  </si>
  <si>
    <t>SUMA 2023</t>
  </si>
  <si>
    <t>Srovnávací tabulka množství vyprodukovaného odpadu</t>
  </si>
  <si>
    <t>BIO D2D</t>
  </si>
  <si>
    <t>BIO kont.</t>
  </si>
  <si>
    <t xml:space="preserve">KOMODITA  v tunách </t>
  </si>
  <si>
    <t>NO</t>
  </si>
  <si>
    <t>VO</t>
  </si>
  <si>
    <t>STAV.SUŤ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</si>
  <si>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</si>
  <si>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</si>
  <si>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</si>
  <si>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</si>
  <si>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</si>
  <si>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</si>
  <si>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</si>
  <si>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</si>
  <si>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</si>
  <si>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suma I.Q</t>
  </si>
  <si>
    <t>suma II.Q</t>
  </si>
  <si>
    <t>říjen</t>
  </si>
  <si>
    <t>listopad</t>
  </si>
  <si>
    <t>prosinec</t>
  </si>
  <si>
    <t>suma III.Q</t>
  </si>
  <si>
    <t>suma IV.Q</t>
  </si>
  <si>
    <t>Srovnávací tabulka fakturace v Kč s DPH</t>
  </si>
  <si>
    <t>SKO SKLÁDKOVNÉ</t>
  </si>
  <si>
    <t>VO+NO+ DŘEVO+</t>
  </si>
  <si>
    <t>SKO + SLUŽBY</t>
  </si>
  <si>
    <t>PLAST DOTŘÍDĚNÍ</t>
  </si>
  <si>
    <t>Součet služeb s DPH</t>
  </si>
  <si>
    <t xml:space="preserve">FINANCE </t>
  </si>
  <si>
    <t>IQ</t>
  </si>
  <si>
    <t>II.Q</t>
  </si>
  <si>
    <t>III.Q</t>
  </si>
  <si>
    <t>IV Q</t>
  </si>
  <si>
    <t>Srovnávací tabulka fakturace v Kč s DPH 2023 X 2024</t>
  </si>
  <si>
    <t xml:space="preserve">SUMA </t>
  </si>
  <si>
    <t>FINANCE CELKEM</t>
  </si>
  <si>
    <t>I.Q</t>
  </si>
  <si>
    <t>IV.Q</t>
  </si>
  <si>
    <t>VYPRODUKOVANÝ ODPAD CELKEM</t>
  </si>
  <si>
    <t xml:space="preserve">Eko-kom </t>
  </si>
  <si>
    <t>III. Q</t>
  </si>
  <si>
    <t>II. Q.</t>
  </si>
  <si>
    <t>I. Q.</t>
  </si>
  <si>
    <t>IV. Q.</t>
  </si>
  <si>
    <t>MNOŽSTVÍ ODPADŮ v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</si>
</sst>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0"/>
    <numFmt numFmtId="165" formatCode="#,##0\ &quot;Kč&quot;"/>
    <numFmt numFmtId="166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4" fontId="3" fillId="0" borderId="0" xfId="0" applyNumberFormat="1" applyFont="1"/>
    <xf numFmtId="3" fontId="0" fillId="0" borderId="0" xfId="0" applyNumberFormat="1"/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4" fontId="6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2" fontId="1" fillId="0" borderId="3" xfId="0" applyNumberFormat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2" fontId="0" fillId="0" borderId="0" xfId="0" applyNumberFormat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17" xfId="0" applyNumberForma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3" xfId="0" applyFont="1" applyBorder="1" applyAlignment="1">
      <alignment horizontal="left"/>
    </xf>
    <xf numFmtId="3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0" fillId="0" borderId="13" xfId="0" applyBorder="1"/>
    <xf numFmtId="0" fontId="0" fillId="0" borderId="27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12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/>
    <xf numFmtId="0" fontId="1" fillId="0" borderId="3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37" xfId="0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0" xfId="0" applyNumberFormat="1" applyFont="1"/>
    <xf numFmtId="3" fontId="2" fillId="0" borderId="21" xfId="0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166" fontId="2" fillId="0" borderId="33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1" fillId="0" borderId="0" xfId="0" applyNumberFormat="1" applyFont="1"/>
    <xf numFmtId="3" fontId="1" fillId="0" borderId="0" xfId="0" applyNumberFormat="1" applyFont="1"/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20" xfId="0" applyFont="1" applyBorder="1"/>
    <xf numFmtId="0" fontId="0" fillId="0" borderId="31" xfId="0" applyBorder="1"/>
    <xf numFmtId="0" fontId="0" fillId="0" borderId="38" xfId="0" applyBorder="1"/>
    <xf numFmtId="0" fontId="0" fillId="0" borderId="39" xfId="0" applyBorder="1"/>
    <xf numFmtId="0" fontId="0" fillId="0" borderId="18" xfId="0" applyBorder="1"/>
    <xf numFmtId="0" fontId="0" fillId="0" borderId="20" xfId="0" applyBorder="1"/>
    <xf numFmtId="0" fontId="0" fillId="0" borderId="31" xfId="0" applyBorder="1" applyAlignment="1">
      <alignment horizontal="center"/>
    </xf>
    <xf numFmtId="0" fontId="0" fillId="0" borderId="3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3" fontId="0" fillId="0" borderId="3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40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EKONOMICKÝ VÝVOJ</a:t>
            </a:r>
            <a:r>
              <a:rPr lang="cs-CZ"/>
              <a:t> HOSPODAŘENÍ S ODPADY V OBCI TOVÉŘ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053214420633921E-2"/>
          <c:y val="0.12996932065912437"/>
          <c:w val="0.9081790505255517"/>
          <c:h val="0.70858213104291823"/>
        </c:manualLayout>
      </c:layout>
      <c:lineChart>
        <c:grouping val="standard"/>
        <c:varyColors val="0"/>
        <c:ser>
          <c:idx val="1"/>
          <c:order val="1"/>
          <c:tx>
            <c:strRef>
              <c:f>graf!$C$2</c:f>
              <c:strCache>
                <c:ptCount val="1"/>
                <c:pt idx="0">
                  <c:v>Náklady na svoz a kĺikvidaci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graf!$C$3:$C$7</c:f>
              <c:numCache>
                <c:formatCode>#,##0.00</c:formatCode>
                <c:ptCount val="5"/>
                <c:pt idx="0">
                  <c:v>613916</c:v>
                </c:pt>
                <c:pt idx="1">
                  <c:v>828528</c:v>
                </c:pt>
                <c:pt idx="2">
                  <c:v>707118</c:v>
                </c:pt>
                <c:pt idx="3">
                  <c:v>581427</c:v>
                </c:pt>
                <c:pt idx="4">
                  <c:v>1088094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A-4943-8EBF-96EF533D344E}"/>
            </c:ext>
          </c:extLst>
        </c:ser>
        <c:ser>
          <c:idx val="2"/>
          <c:order val="2"/>
          <c:tx>
            <c:strRef>
              <c:f>graf!$F$2</c:f>
              <c:strCache>
                <c:ptCount val="1"/>
                <c:pt idx="0">
                  <c:v> Bilance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graf!$A$3:$A$7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graf!$F$3:$F$7</c:f>
              <c:numCache>
                <c:formatCode>#,##0.00</c:formatCode>
                <c:ptCount val="5"/>
                <c:pt idx="0">
                  <c:v>132180</c:v>
                </c:pt>
                <c:pt idx="1">
                  <c:v>210000</c:v>
                </c:pt>
                <c:pt idx="2">
                  <c:v>78342</c:v>
                </c:pt>
                <c:pt idx="3">
                  <c:v>35648</c:v>
                </c:pt>
                <c:pt idx="4">
                  <c:v>416877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A-4943-8EBF-96EF533D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89088"/>
        <c:axId val="3780905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graf!$B$2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graf!$A$3:$A$7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graf!$B$3:$B$7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63A-4943-8EBF-96EF533D344E}"/>
                  </c:ext>
                </c:extLst>
              </c15:ser>
            </c15:filteredLineSeries>
          </c:ext>
        </c:extLst>
      </c:lineChart>
      <c:catAx>
        <c:axId val="3780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78090528"/>
        <c:crosses val="autoZero"/>
        <c:auto val="1"/>
        <c:lblAlgn val="ctr"/>
        <c:lblOffset val="100"/>
        <c:noMultiLvlLbl val="0"/>
      </c:catAx>
      <c:valAx>
        <c:axId val="3780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7808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OBEC TOVÉŘ</a:t>
            </a:r>
            <a:r>
              <a:rPr lang="cs-CZ"/>
              <a:t> ODPADY 2023 CENY s DPH</a:t>
            </a:r>
            <a:endParaRPr lang="en-US"/>
          </a:p>
        </c:rich>
      </c:tx>
      <c:layout>
        <c:manualLayout>
          <c:xMode val="edge"/>
          <c:yMode val="edge"/>
          <c:x val="0.78081844568299819"/>
          <c:y val="2.8600447166326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34524160132773E-2"/>
          <c:y val="0.11552460386896082"/>
          <c:w val="0.74534597522204804"/>
          <c:h val="0.88352930298935628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F21C-4B2B-B8A7-BE5F30A4A5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F21C-4B2B-B8A7-BE5F30A4A5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F21C-4B2B-B8A7-BE5F30A4A5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F21C-4B2B-B8A7-BE5F30A4A5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F21C-4B2B-B8A7-BE5F30A4A5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F21C-4B2B-B8A7-BE5F30A4A53D}"/>
              </c:ext>
            </c:extLst>
          </c:dPt>
          <c:dLbls>
            <c:dLbl>
              <c:idx val="0"/>
              <c:layout>
                <c:manualLayout>
                  <c:x val="-3.4939806077959261E-2"/>
                  <c:y val="-2.81150624026319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A57005-A7A2-4932-89AF-EC8BC6DFA65C}" type="CATEGORYNAME">
                      <a:rPr lang="en-US"/>
                      <a:pPr>
                        <a:defRPr/>
                      </a:pPr>
                      <a:t>[NÁZEV KATEGORIE]</a:t>
                    </a:fld>
                    <a:r>
                      <a:rPr lang="en-US" baseline="0"/>
                      <a:t>
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84290290160011"/>
                      <c:h val="5.442643243019273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F21C-4B2B-B8A7-BE5F30A4A53D}"/>
                </c:ext>
              </c:extLst>
            </c:dLbl>
            <c:dLbl>
              <c:idx val="1"/>
              <c:layout>
                <c:manualLayout>
                  <c:x val="4.6033736783801488E-2"/>
                  <c:y val="-2.3398728924846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BE3606B-3E57-4E84-BC45-4F09391F5B5E}" type="CATEGORYNAME">
                      <a:rPr lang="en-US"/>
                      <a:pPr>
                        <a:defRPr/>
                      </a:pPr>
                      <a:t>[NÁZEV KATEGORIE]</a:t>
                    </a:fld>
                    <a:endParaRPr lang="cs-CZ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33926987072977"/>
                      <c:h val="5.301790609507144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F21C-4B2B-B8A7-BE5F30A4A53D}"/>
                </c:ext>
              </c:extLst>
            </c:dLbl>
            <c:dLbl>
              <c:idx val="2"/>
              <c:layout>
                <c:manualLayout>
                  <c:x val="3.5705130006500795E-2"/>
                  <c:y val="1.8888289355881556E-2"/>
                </c:manualLayout>
              </c:layout>
              <c:tx>
                <c:rich>
                  <a:bodyPr/>
                  <a:lstStyle/>
                  <a:p>
                    <a:fld id="{172C8FED-268D-49EB-B49E-852CD164E26B}" type="CATEGORYNAME">
                      <a:rPr lang="en-US"/>
                      <a:pPr/>
                      <a:t>[NÁZEV KATEGORIE]</a:t>
                    </a:fld>
                    <a:endParaRPr lang="cs-CZ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F21C-4B2B-B8A7-BE5F30A4A53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18EEF60-2BE4-4CBD-A2DB-301C4FA72ACE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2-F21C-4B2B-B8A7-BE5F30A4A53D}"/>
                </c:ext>
              </c:extLst>
            </c:dLbl>
            <c:dLbl>
              <c:idx val="4"/>
              <c:layout>
                <c:manualLayout>
                  <c:x val="-4.8477363754946941E-2"/>
                  <c:y val="-8.976474792445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6180BA5-FC44-4769-87D7-DCBD81761AB3}" type="CATEGORYNAME">
                      <a:rPr lang="en-US"/>
                      <a:pPr>
                        <a:defRPr/>
                      </a:pPr>
                      <a:t>[NÁZEV KATEGORIE]</a:t>
                    </a:fld>
                    <a:r>
                      <a:rPr lang="en-US" baseline="0"/>
                      <a:t>
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11995556229989"/>
                      <c:h val="4.68001582390715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F21C-4B2B-B8A7-BE5F30A4A53D}"/>
                </c:ext>
              </c:extLst>
            </c:dLbl>
            <c:dLbl>
              <c:idx val="5"/>
              <c:layout>
                <c:manualLayout>
                  <c:x val="-0.10252327845046186"/>
                  <c:y val="2.36010498687663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3ACEA3-12EC-4DE9-A901-B8DB0C73AF94}" type="CATEGORYNAME">
                      <a:rPr lang="en-US"/>
                      <a:pPr>
                        <a:defRPr/>
                      </a:pPr>
                      <a:t>[NÁZEV KATEGORIE]</a:t>
                    </a:fld>
                    <a:endParaRPr lang="cs-CZ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5078804987062"/>
                      <c:h val="6.006913580246913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F21C-4B2B-B8A7-BE5F30A4A53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'Graf 2023'!$B$18:$G$19</c:f>
              <c:multiLvlStrCache>
                <c:ptCount val="6"/>
                <c:lvl>
                  <c:pt idx="0">
                    <c:v>6 462 Kč</c:v>
                  </c:pt>
                  <c:pt idx="1">
                    <c:v>56 145 Kč</c:v>
                  </c:pt>
                  <c:pt idx="2">
                    <c:v>0 Kč</c:v>
                  </c:pt>
                  <c:pt idx="3">
                    <c:v>665 862 Kč</c:v>
                  </c:pt>
                  <c:pt idx="4">
                    <c:v>286 704 Kč</c:v>
                  </c:pt>
                  <c:pt idx="5">
                    <c:v>72 921 Kč</c:v>
                  </c:pt>
                </c:lvl>
                <c:lvl>
                  <c:pt idx="0">
                    <c:v>PAPÍR</c:v>
                  </c:pt>
                  <c:pt idx="1">
                    <c:v>PLAST</c:v>
                  </c:pt>
                  <c:pt idx="2">
                    <c:v>SKLO</c:v>
                  </c:pt>
                  <c:pt idx="3">
                    <c:v>SKO</c:v>
                  </c:pt>
                  <c:pt idx="4">
                    <c:v>BIO</c:v>
                  </c:pt>
                  <c:pt idx="5">
                    <c:v>VELKOOBJEMOVÝ a NEBEZPEČNÝ ODPAD</c:v>
                  </c:pt>
                </c:lvl>
              </c:multiLvlStrCache>
            </c:multiLvlStrRef>
          </c:cat>
          <c:val>
            <c:numRef>
              <c:f>'Graf 2023'!$B$20:$G$20</c:f>
              <c:numCache>
                <c:formatCode>#\ ##0\ "Kč"</c:formatCode>
                <c:ptCount val="6"/>
                <c:pt idx="0">
                  <c:v>6462</c:v>
                </c:pt>
                <c:pt idx="1">
                  <c:v>56145</c:v>
                </c:pt>
                <c:pt idx="2">
                  <c:v>0</c:v>
                </c:pt>
                <c:pt idx="3">
                  <c:v>665862</c:v>
                </c:pt>
                <c:pt idx="4">
                  <c:v>286704</c:v>
                </c:pt>
                <c:pt idx="5">
                  <c:v>72921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21C-4B2B-B8A7-BE5F30A4A53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F21C-4B2B-B8A7-BE5F30A4A5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F21C-4B2B-B8A7-BE5F30A4A5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F21C-4B2B-B8A7-BE5F30A4A5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F21C-4B2B-B8A7-BE5F30A4A5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F21C-4B2B-B8A7-BE5F30A4A5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F21C-4B2B-B8A7-BE5F30A4A53D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en-US" baseline="0"/>
                      <a:t>
</a:t>
                    </a:r>
                    <a:endParaRPr lang="en-US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F21C-4B2B-B8A7-BE5F30A4A53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'Graf 2023'!$B$18:$G$19</c:f>
              <c:multiLvlStrCache>
                <c:ptCount val="6"/>
                <c:lvl>
                  <c:pt idx="0">
                    <c:v>6 462 Kč</c:v>
                  </c:pt>
                  <c:pt idx="1">
                    <c:v>56 145 Kč</c:v>
                  </c:pt>
                  <c:pt idx="2">
                    <c:v>0 Kč</c:v>
                  </c:pt>
                  <c:pt idx="3">
                    <c:v>665 862 Kč</c:v>
                  </c:pt>
                  <c:pt idx="4">
                    <c:v>286 704 Kč</c:v>
                  </c:pt>
                  <c:pt idx="5">
                    <c:v>72 921 Kč</c:v>
                  </c:pt>
                </c:lvl>
                <c:lvl>
                  <c:pt idx="0">
                    <c:v>PAPÍR</c:v>
                  </c:pt>
                  <c:pt idx="1">
                    <c:v>PLAST</c:v>
                  </c:pt>
                  <c:pt idx="2">
                    <c:v>SKLO</c:v>
                  </c:pt>
                  <c:pt idx="3">
                    <c:v>SKO</c:v>
                  </c:pt>
                  <c:pt idx="4">
                    <c:v>BIO</c:v>
                  </c:pt>
                  <c:pt idx="5">
                    <c:v>VELKOOBJEMOVÝ a NEBEZPEČNÝ ODPAD</c:v>
                  </c:pt>
                </c:lvl>
              </c:multiLvlStrCache>
            </c:multiLvlStrRef>
          </c:cat>
          <c:val>
            <c:numRef>
              <c:f>'Graf 2023'!$B$20:$G$20</c:f>
              <c:numCache>
                <c:formatCode>#\ ##0\ "Kč"</c:formatCode>
                <c:ptCount val="6"/>
                <c:pt idx="0">
                  <c:v>6462</c:v>
                </c:pt>
                <c:pt idx="1">
                  <c:v>56145</c:v>
                </c:pt>
                <c:pt idx="2">
                  <c:v>0</c:v>
                </c:pt>
                <c:pt idx="3">
                  <c:v>665862</c:v>
                </c:pt>
                <c:pt idx="4">
                  <c:v>286704</c:v>
                </c:pt>
                <c:pt idx="5">
                  <c:v>72921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21C-4B2B-B8A7-BE5F30A4A5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10</xdr:row>
      <xdr:rowOff>52386</xdr:rowOff>
    </xdr:from>
    <xdr:to>
      <xdr:col>8</xdr:col>
      <xdr:colOff>476250</xdr:colOff>
      <xdr:row>29</xdr:row>
      <xdr:rowOff>57149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85B1C3C-B028-0CDD-ACEF-76956931D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28575</xdr:rowOff>
    </xdr:from>
    <xdr:to>
      <xdr:col>19</xdr:col>
      <xdr:colOff>904875</xdr:colOff>
      <xdr:row>49</xdr:row>
      <xdr:rowOff>66674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AD34E1-4F79-8B23-96C0-FA08EA67E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8220-A4CB-4D96-AEDB-B718875A9D9A}">
  <sheetPr>
    <pageSetUpPr fitToPage="1"/>
  </sheetPr>
  <dimension ref="A1:V79"/>
  <sheetViews>
    <sheetView topLeftCell="A46" workbookViewId="0">
      <selection activeCell="G67" sqref="G67"/>
    </sheetView>
  </sheetViews>
  <sheetFormatPr defaultRowHeight="15" x14ac:dyDescent="0.25"/>
  <cols>
    <col min="1" max="1" width="7.85546875" customWidth="1"/>
    <col min="2" max="2" width="13" customWidth="1"/>
    <col min="3" max="3" width="18" customWidth="1"/>
    <col min="4" max="4" width="12.7109375" customWidth="1"/>
    <col min="5" max="5" width="16.42578125" customWidth="1"/>
    <col min="6" max="6" width="15.5703125" customWidth="1"/>
    <col min="7" max="7" width="21.85546875" customWidth="1"/>
    <col min="8" max="8" width="19.5703125" customWidth="1"/>
    <col min="9" max="9" width="21.140625" customWidth="1"/>
    <col min="10" max="10" width="11.85546875" customWidth="1"/>
    <col min="11" max="11" width="12.7109375" customWidth="1"/>
    <col min="12" max="12" width="15.85546875" customWidth="1"/>
    <col min="13" max="13" width="17" customWidth="1"/>
    <col min="14" max="14" width="15.140625" customWidth="1"/>
    <col min="15" max="15" width="14.85546875" customWidth="1"/>
    <col min="16" max="16" width="10.5703125" customWidth="1"/>
    <col min="17" max="17" width="8" customWidth="1"/>
    <col min="18" max="18" width="11.7109375" customWidth="1"/>
    <col min="19" max="19" width="7.28515625" customWidth="1"/>
    <col min="20" max="20" width="17" customWidth="1"/>
    <col min="21" max="21" width="16.140625" customWidth="1"/>
  </cols>
  <sheetData>
    <row r="1" spans="1:12" x14ac:dyDescent="0.25">
      <c r="A1" s="48"/>
      <c r="B1" s="49" t="s">
        <v>0</v>
      </c>
      <c r="C1" s="49" t="s">
        <v>1</v>
      </c>
      <c r="D1" s="49" t="s">
        <v>2</v>
      </c>
      <c r="E1" s="50" t="s">
        <v>3</v>
      </c>
      <c r="F1" s="51"/>
      <c r="G1" s="51"/>
      <c r="H1" s="51"/>
      <c r="I1" s="51"/>
      <c r="J1" s="51"/>
      <c r="K1" s="51"/>
      <c r="L1" s="52"/>
    </row>
    <row r="2" spans="1:12" x14ac:dyDescent="0.25">
      <c r="A2" s="53">
        <v>2019</v>
      </c>
      <c r="B2" s="3">
        <v>613916</v>
      </c>
      <c r="C2" s="3">
        <v>137985</v>
      </c>
      <c r="D2" s="3">
        <v>343750</v>
      </c>
      <c r="E2" s="4" t="s">
        <v>4</v>
      </c>
      <c r="F2" s="54"/>
      <c r="G2" s="54"/>
      <c r="H2" s="54"/>
      <c r="I2" s="54"/>
      <c r="J2" s="54"/>
      <c r="K2" s="54"/>
      <c r="L2" s="55"/>
    </row>
    <row r="3" spans="1:12" x14ac:dyDescent="0.25">
      <c r="A3" s="53"/>
      <c r="B3" s="3"/>
      <c r="C3" s="3"/>
      <c r="D3" s="3"/>
      <c r="E3" s="4"/>
      <c r="F3" s="54"/>
      <c r="G3" s="54"/>
      <c r="H3" s="54"/>
      <c r="I3" s="54"/>
      <c r="J3" s="54"/>
      <c r="K3" s="54"/>
      <c r="L3" s="55"/>
    </row>
    <row r="4" spans="1:12" x14ac:dyDescent="0.25">
      <c r="A4" s="53">
        <v>2020</v>
      </c>
      <c r="B4" s="3">
        <v>828528</v>
      </c>
      <c r="C4" s="3">
        <v>195436</v>
      </c>
      <c r="D4" s="3">
        <v>422245</v>
      </c>
      <c r="E4" s="4" t="s">
        <v>5</v>
      </c>
      <c r="F4" s="54"/>
      <c r="G4" s="54"/>
      <c r="H4" s="54"/>
      <c r="I4" s="54"/>
      <c r="J4" s="54"/>
      <c r="K4" s="54"/>
      <c r="L4" s="55"/>
    </row>
    <row r="5" spans="1:12" x14ac:dyDescent="0.25">
      <c r="A5" s="56"/>
      <c r="L5" s="57"/>
    </row>
    <row r="6" spans="1:12" x14ac:dyDescent="0.25">
      <c r="A6" s="53">
        <v>2021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8" t="s">
        <v>16</v>
      </c>
    </row>
    <row r="7" spans="1:12" x14ac:dyDescent="0.25">
      <c r="A7" s="59">
        <v>1</v>
      </c>
      <c r="B7" s="6">
        <v>11068</v>
      </c>
      <c r="C7" s="6">
        <v>12420</v>
      </c>
      <c r="D7" s="6">
        <v>1935</v>
      </c>
      <c r="E7" s="6">
        <v>17644</v>
      </c>
      <c r="F7" s="6"/>
      <c r="G7" s="6"/>
      <c r="H7" s="6"/>
      <c r="I7" s="6"/>
      <c r="J7" s="6"/>
      <c r="K7" s="6"/>
      <c r="L7" s="58"/>
    </row>
    <row r="8" spans="1:12" x14ac:dyDescent="0.25">
      <c r="A8" s="59">
        <v>2</v>
      </c>
      <c r="B8" s="6">
        <v>11954</v>
      </c>
      <c r="C8" s="6">
        <v>11178</v>
      </c>
      <c r="D8" s="6">
        <v>1495</v>
      </c>
      <c r="E8" s="6">
        <v>18385</v>
      </c>
      <c r="F8" s="6"/>
      <c r="G8" s="6"/>
      <c r="H8" s="6"/>
      <c r="I8" s="6"/>
      <c r="J8" s="6"/>
      <c r="K8" s="6"/>
      <c r="L8" s="58"/>
    </row>
    <row r="9" spans="1:12" x14ac:dyDescent="0.25">
      <c r="A9" s="59">
        <v>3</v>
      </c>
      <c r="B9" s="6">
        <v>16381</v>
      </c>
      <c r="C9" s="6">
        <v>14904</v>
      </c>
      <c r="D9" s="6">
        <v>2062</v>
      </c>
      <c r="E9" s="6">
        <v>28147</v>
      </c>
      <c r="F9" s="6">
        <v>8385</v>
      </c>
      <c r="G9" s="6">
        <v>10659</v>
      </c>
      <c r="H9" s="6"/>
      <c r="I9" s="6"/>
      <c r="J9" s="6"/>
      <c r="K9" s="6"/>
      <c r="L9" s="58"/>
    </row>
    <row r="10" spans="1:12" x14ac:dyDescent="0.25">
      <c r="A10" s="59">
        <v>4</v>
      </c>
      <c r="B10" s="6">
        <v>9386</v>
      </c>
      <c r="C10" s="6">
        <v>17698</v>
      </c>
      <c r="D10" s="6"/>
      <c r="E10" s="6">
        <v>19343</v>
      </c>
      <c r="F10" s="6">
        <v>12100</v>
      </c>
      <c r="G10" s="6">
        <v>10659</v>
      </c>
      <c r="H10" s="6">
        <v>14754</v>
      </c>
      <c r="I10" s="6"/>
      <c r="J10" s="6"/>
      <c r="K10" s="6">
        <v>3680</v>
      </c>
      <c r="L10" s="58"/>
    </row>
    <row r="11" spans="1:12" x14ac:dyDescent="0.25">
      <c r="A11" s="59">
        <v>5</v>
      </c>
      <c r="B11" s="6">
        <v>9386</v>
      </c>
      <c r="C11" s="6">
        <v>10805</v>
      </c>
      <c r="D11" s="6">
        <v>2111</v>
      </c>
      <c r="E11" s="6">
        <v>17969</v>
      </c>
      <c r="F11" s="6">
        <v>9671</v>
      </c>
      <c r="G11" s="6">
        <v>3610</v>
      </c>
      <c r="H11" s="6"/>
      <c r="I11" s="6"/>
      <c r="J11" s="6"/>
      <c r="K11" s="6"/>
      <c r="L11" s="58"/>
    </row>
    <row r="12" spans="1:12" x14ac:dyDescent="0.25">
      <c r="A12" s="59">
        <v>6</v>
      </c>
      <c r="B12" s="6">
        <v>10891</v>
      </c>
      <c r="C12" s="6">
        <v>9687</v>
      </c>
      <c r="D12" s="6"/>
      <c r="E12" s="6">
        <v>17571</v>
      </c>
      <c r="F12" s="6">
        <v>9446</v>
      </c>
      <c r="G12" s="6">
        <v>4813</v>
      </c>
      <c r="H12" s="6"/>
      <c r="I12" s="6"/>
      <c r="J12" s="6"/>
      <c r="K12" s="6"/>
      <c r="L12" s="58"/>
    </row>
    <row r="13" spans="1:12" x14ac:dyDescent="0.25">
      <c r="A13" s="59">
        <v>7</v>
      </c>
      <c r="B13" s="6">
        <v>7836</v>
      </c>
      <c r="C13" s="6">
        <v>13227</v>
      </c>
      <c r="D13" s="6">
        <v>2258</v>
      </c>
      <c r="E13" s="6">
        <v>17571</v>
      </c>
      <c r="F13" s="6">
        <v>10508</v>
      </c>
      <c r="G13" s="6">
        <v>7048</v>
      </c>
      <c r="H13" s="6"/>
      <c r="I13" s="6"/>
      <c r="J13" s="6"/>
      <c r="K13" s="6"/>
      <c r="L13" s="58"/>
    </row>
    <row r="14" spans="1:12" x14ac:dyDescent="0.25">
      <c r="A14" s="59">
        <v>8</v>
      </c>
      <c r="B14" s="6">
        <v>7526</v>
      </c>
      <c r="C14" s="6">
        <v>8073</v>
      </c>
      <c r="D14" s="6">
        <v>1485</v>
      </c>
      <c r="E14" s="6">
        <v>28581</v>
      </c>
      <c r="F14" s="6">
        <v>15457</v>
      </c>
      <c r="G14" s="6">
        <v>4813</v>
      </c>
      <c r="H14" s="6"/>
      <c r="I14" s="6"/>
      <c r="J14" s="6"/>
      <c r="K14" s="6"/>
      <c r="L14" s="58"/>
    </row>
    <row r="15" spans="1:12" x14ac:dyDescent="0.25">
      <c r="A15" s="59">
        <v>9</v>
      </c>
      <c r="B15" s="6">
        <v>7526</v>
      </c>
      <c r="C15" s="6">
        <v>8073</v>
      </c>
      <c r="D15" s="6"/>
      <c r="E15" s="6">
        <v>18421</v>
      </c>
      <c r="F15" s="6">
        <v>15497</v>
      </c>
      <c r="G15" s="6">
        <v>4813</v>
      </c>
      <c r="H15" s="6">
        <v>17173</v>
      </c>
      <c r="I15" s="6"/>
      <c r="J15" s="6"/>
      <c r="K15" s="6">
        <v>16905</v>
      </c>
      <c r="L15" s="58"/>
    </row>
    <row r="16" spans="1:12" x14ac:dyDescent="0.25">
      <c r="A16" s="59">
        <v>10</v>
      </c>
      <c r="B16" s="6">
        <v>7084</v>
      </c>
      <c r="C16" s="6">
        <v>7452</v>
      </c>
      <c r="D16" s="6">
        <v>1290</v>
      </c>
      <c r="E16" s="6">
        <v>20825</v>
      </c>
      <c r="F16" s="6">
        <v>11357</v>
      </c>
      <c r="G16" s="6">
        <v>7564</v>
      </c>
      <c r="H16" s="6"/>
      <c r="I16" s="6"/>
      <c r="J16" s="6"/>
      <c r="K16" s="6"/>
      <c r="L16" s="58"/>
    </row>
    <row r="17" spans="1:12" x14ac:dyDescent="0.25">
      <c r="A17" s="59">
        <v>11</v>
      </c>
      <c r="B17" s="6">
        <v>6198</v>
      </c>
      <c r="C17" s="6">
        <v>6694</v>
      </c>
      <c r="D17" s="6">
        <v>1358</v>
      </c>
      <c r="E17" s="6">
        <v>17788</v>
      </c>
      <c r="F17" s="6">
        <v>11039</v>
      </c>
      <c r="G17" s="6">
        <v>3610</v>
      </c>
      <c r="H17" s="6"/>
      <c r="I17" s="6"/>
      <c r="J17" s="6"/>
      <c r="K17" s="6"/>
      <c r="L17" s="58"/>
    </row>
    <row r="18" spans="1:12" x14ac:dyDescent="0.25">
      <c r="A18" s="59">
        <v>12</v>
      </c>
      <c r="B18" s="6">
        <v>7084</v>
      </c>
      <c r="C18" s="6">
        <v>7452</v>
      </c>
      <c r="D18" s="6"/>
      <c r="E18" s="6">
        <v>17335</v>
      </c>
      <c r="F18" s="6"/>
      <c r="G18" s="6"/>
      <c r="H18" s="6"/>
      <c r="I18" s="6"/>
      <c r="J18" s="6"/>
      <c r="K18" s="6"/>
      <c r="L18" s="58"/>
    </row>
    <row r="19" spans="1:12" x14ac:dyDescent="0.25">
      <c r="A19" s="60" t="s">
        <v>17</v>
      </c>
      <c r="B19" s="61">
        <v>112320</v>
      </c>
      <c r="C19" s="61">
        <v>127663</v>
      </c>
      <c r="D19" s="61">
        <v>13994</v>
      </c>
      <c r="E19" s="61">
        <v>239580</v>
      </c>
      <c r="F19" s="61">
        <v>103460</v>
      </c>
      <c r="G19" s="61">
        <v>57589</v>
      </c>
      <c r="H19" s="61">
        <v>31927</v>
      </c>
      <c r="I19" s="61"/>
      <c r="J19" s="61"/>
      <c r="K19" s="61">
        <v>20585</v>
      </c>
      <c r="L19" s="62">
        <f>SUM(B19:K19)</f>
        <v>707118</v>
      </c>
    </row>
    <row r="20" spans="1:12" x14ac:dyDescent="0.2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</row>
    <row r="21" spans="1:12" x14ac:dyDescent="0.25">
      <c r="A21" s="53" t="s">
        <v>18</v>
      </c>
      <c r="B21" s="61"/>
      <c r="C21" s="61">
        <v>707118</v>
      </c>
      <c r="D21" s="61"/>
      <c r="E21" s="61"/>
      <c r="F21" s="61"/>
      <c r="G21" s="61"/>
      <c r="H21" s="61"/>
      <c r="I21" s="61"/>
      <c r="J21" s="61"/>
      <c r="K21" s="61"/>
      <c r="L21" s="62"/>
    </row>
    <row r="22" spans="1:12" x14ac:dyDescent="0.25">
      <c r="A22" s="53" t="s">
        <v>1</v>
      </c>
      <c r="B22" s="61"/>
      <c r="C22" s="61">
        <v>209705</v>
      </c>
      <c r="D22" s="61"/>
      <c r="E22" s="61"/>
      <c r="F22" s="61"/>
      <c r="G22" s="61"/>
      <c r="H22" s="61"/>
      <c r="I22" s="61"/>
      <c r="J22" s="61"/>
      <c r="K22" s="61"/>
      <c r="L22" s="62"/>
    </row>
    <row r="23" spans="1:12" x14ac:dyDescent="0.25">
      <c r="A23" s="64" t="s">
        <v>19</v>
      </c>
      <c r="B23" s="65"/>
      <c r="C23" s="65">
        <v>419071</v>
      </c>
      <c r="D23" s="61"/>
      <c r="E23" s="61"/>
      <c r="F23" s="61"/>
      <c r="G23" s="61"/>
      <c r="H23" s="61"/>
      <c r="I23" s="61"/>
      <c r="J23" s="61"/>
      <c r="K23" s="61"/>
      <c r="L23" s="62"/>
    </row>
    <row r="24" spans="1:12" x14ac:dyDescent="0.25">
      <c r="A24" s="63" t="s">
        <v>3</v>
      </c>
      <c r="B24" s="9"/>
      <c r="C24" s="9" t="s">
        <v>20</v>
      </c>
      <c r="D24" s="61"/>
      <c r="E24" s="61"/>
      <c r="F24" s="61"/>
      <c r="G24" s="61"/>
      <c r="H24" s="61"/>
      <c r="I24" s="61"/>
      <c r="J24" s="61"/>
      <c r="K24" s="61"/>
      <c r="L24" s="62"/>
    </row>
    <row r="25" spans="1:12" x14ac:dyDescent="0.25">
      <c r="A25" s="66"/>
      <c r="B25" s="9"/>
      <c r="C25" s="9"/>
      <c r="D25" s="61"/>
      <c r="E25" s="61"/>
      <c r="F25" s="61"/>
      <c r="G25" s="61"/>
      <c r="H25" s="61"/>
      <c r="I25" s="61"/>
      <c r="J25" s="61"/>
      <c r="K25" s="61"/>
      <c r="L25" s="62"/>
    </row>
    <row r="26" spans="1:12" ht="15.75" thickBot="1" x14ac:dyDescent="0.3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9"/>
    </row>
    <row r="27" spans="1:12" x14ac:dyDescent="0.25">
      <c r="A27" s="70">
        <v>2022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/>
    </row>
    <row r="28" spans="1:12" x14ac:dyDescent="0.25">
      <c r="A28" s="59">
        <v>1</v>
      </c>
      <c r="B28" s="6">
        <v>4675</v>
      </c>
      <c r="C28" s="6">
        <v>6284</v>
      </c>
      <c r="D28" s="6">
        <v>1466</v>
      </c>
      <c r="E28" s="6">
        <v>21838</v>
      </c>
      <c r="F28" s="6"/>
      <c r="G28" s="6"/>
      <c r="H28" s="6"/>
      <c r="I28" s="6"/>
      <c r="J28" s="6"/>
      <c r="K28" s="6"/>
      <c r="L28" s="58"/>
    </row>
    <row r="29" spans="1:12" x14ac:dyDescent="0.25">
      <c r="A29" s="59">
        <v>2</v>
      </c>
      <c r="B29" s="6">
        <v>5446</v>
      </c>
      <c r="C29" s="6">
        <v>5278</v>
      </c>
      <c r="D29" s="6"/>
      <c r="E29" s="6">
        <v>15764</v>
      </c>
      <c r="F29" s="6"/>
      <c r="G29" s="6">
        <v>2750</v>
      </c>
      <c r="H29" s="6"/>
      <c r="I29" s="6"/>
      <c r="J29" s="6"/>
      <c r="K29" s="6"/>
      <c r="L29" s="58"/>
    </row>
    <row r="30" spans="1:12" x14ac:dyDescent="0.25">
      <c r="A30" s="59">
        <v>3</v>
      </c>
      <c r="B30" s="6">
        <v>6419</v>
      </c>
      <c r="C30" s="6">
        <v>6334</v>
      </c>
      <c r="D30" s="6">
        <v>1173</v>
      </c>
      <c r="E30" s="6">
        <v>15384</v>
      </c>
      <c r="F30" s="6">
        <v>4893</v>
      </c>
      <c r="G30" s="6">
        <v>4126</v>
      </c>
      <c r="H30" s="6"/>
      <c r="I30" s="6"/>
      <c r="J30" s="6"/>
      <c r="K30" s="6"/>
      <c r="L30" s="58"/>
    </row>
    <row r="31" spans="1:12" x14ac:dyDescent="0.25">
      <c r="A31" s="59">
        <v>4</v>
      </c>
      <c r="B31" s="6">
        <v>5295</v>
      </c>
      <c r="C31" s="6">
        <v>5427</v>
      </c>
      <c r="D31" s="6">
        <v>654</v>
      </c>
      <c r="E31" s="6">
        <v>16234</v>
      </c>
      <c r="F31" s="6">
        <v>7112</v>
      </c>
      <c r="G31" s="6">
        <v>4470</v>
      </c>
      <c r="H31" s="6">
        <v>10132</v>
      </c>
      <c r="I31" s="6"/>
      <c r="J31" s="6"/>
      <c r="K31" s="6">
        <v>5048</v>
      </c>
      <c r="L31" s="58"/>
    </row>
    <row r="32" spans="1:12" x14ac:dyDescent="0.25">
      <c r="A32" s="59">
        <v>5</v>
      </c>
      <c r="B32" s="6">
        <v>5313</v>
      </c>
      <c r="C32" s="6">
        <v>8073</v>
      </c>
      <c r="D32" s="6">
        <v>1075</v>
      </c>
      <c r="E32" s="6">
        <v>23356</v>
      </c>
      <c r="F32" s="6">
        <v>13172</v>
      </c>
      <c r="G32" s="6">
        <v>4470</v>
      </c>
      <c r="H32" s="6"/>
      <c r="I32" s="6"/>
      <c r="J32" s="6"/>
      <c r="K32" s="6"/>
      <c r="L32" s="58"/>
    </row>
    <row r="33" spans="1:12" x14ac:dyDescent="0.25">
      <c r="A33" s="59">
        <v>6</v>
      </c>
      <c r="B33" s="6">
        <v>7243</v>
      </c>
      <c r="C33" s="6">
        <v>5191</v>
      </c>
      <c r="D33" s="6">
        <v>924</v>
      </c>
      <c r="E33" s="6">
        <v>16812</v>
      </c>
      <c r="F33" s="6">
        <v>14822</v>
      </c>
      <c r="G33" s="6">
        <v>5673</v>
      </c>
      <c r="H33" s="6"/>
      <c r="I33" s="6"/>
      <c r="J33" s="6"/>
      <c r="K33" s="6"/>
      <c r="L33" s="58"/>
    </row>
    <row r="34" spans="1:12" x14ac:dyDescent="0.25">
      <c r="A34" s="59">
        <v>7</v>
      </c>
      <c r="B34" s="6">
        <v>4782</v>
      </c>
      <c r="C34" s="6">
        <v>6024</v>
      </c>
      <c r="D34" s="6">
        <v>1056</v>
      </c>
      <c r="E34" s="6">
        <v>17518</v>
      </c>
      <c r="F34" s="6">
        <v>18989</v>
      </c>
      <c r="G34" s="6">
        <v>4814</v>
      </c>
      <c r="H34" s="6"/>
      <c r="I34" s="6"/>
      <c r="J34" s="6"/>
      <c r="K34" s="6"/>
      <c r="L34" s="58"/>
    </row>
    <row r="35" spans="1:12" x14ac:dyDescent="0.25">
      <c r="A35" s="59">
        <v>8</v>
      </c>
      <c r="B35" s="6">
        <v>5844</v>
      </c>
      <c r="C35" s="6">
        <v>8321</v>
      </c>
      <c r="D35" s="6">
        <v>811</v>
      </c>
      <c r="E35" s="6">
        <v>16957</v>
      </c>
      <c r="F35" s="6">
        <v>14170</v>
      </c>
      <c r="G35" s="6">
        <v>5330</v>
      </c>
      <c r="H35" s="6"/>
      <c r="I35" s="6"/>
      <c r="J35" s="6">
        <v>596</v>
      </c>
      <c r="K35" s="6"/>
      <c r="L35" s="58"/>
    </row>
    <row r="36" spans="1:12" x14ac:dyDescent="0.25">
      <c r="A36" s="59">
        <v>9</v>
      </c>
      <c r="B36" s="6">
        <v>4693</v>
      </c>
      <c r="C36" s="6">
        <v>6210</v>
      </c>
      <c r="D36" s="6">
        <v>0</v>
      </c>
      <c r="E36" s="6">
        <v>17011</v>
      </c>
      <c r="F36" s="6">
        <v>14107</v>
      </c>
      <c r="G36" s="6">
        <v>5502</v>
      </c>
      <c r="H36" s="6"/>
      <c r="I36" s="6"/>
      <c r="J36" s="6"/>
      <c r="K36" s="6"/>
      <c r="L36" s="58"/>
    </row>
    <row r="37" spans="1:12" x14ac:dyDescent="0.25">
      <c r="A37" s="59">
        <v>10</v>
      </c>
      <c r="B37" s="6">
        <v>3896</v>
      </c>
      <c r="C37" s="6">
        <v>6769</v>
      </c>
      <c r="D37" s="6">
        <v>631</v>
      </c>
      <c r="E37" s="6">
        <v>16668</v>
      </c>
      <c r="F37" s="6">
        <v>14340</v>
      </c>
      <c r="G37" s="6">
        <v>11003</v>
      </c>
      <c r="H37" s="6">
        <v>11293</v>
      </c>
      <c r="I37" s="6">
        <v>7742</v>
      </c>
      <c r="J37" s="6"/>
      <c r="K37" s="6">
        <v>4922</v>
      </c>
      <c r="L37" s="58"/>
    </row>
    <row r="38" spans="1:12" x14ac:dyDescent="0.25">
      <c r="A38" s="59">
        <v>11</v>
      </c>
      <c r="B38" s="6">
        <v>5375</v>
      </c>
      <c r="C38" s="6">
        <v>6527</v>
      </c>
      <c r="D38" s="6">
        <v>808</v>
      </c>
      <c r="E38" s="6">
        <v>27874</v>
      </c>
      <c r="F38" s="6">
        <v>14347</v>
      </c>
      <c r="G38" s="6">
        <v>6017</v>
      </c>
      <c r="H38" s="6"/>
      <c r="I38" s="6"/>
      <c r="J38" s="6"/>
      <c r="K38" s="6"/>
      <c r="L38" s="58"/>
    </row>
    <row r="39" spans="1:12" x14ac:dyDescent="0.25">
      <c r="A39" s="59">
        <v>12</v>
      </c>
      <c r="B39" s="6">
        <v>4622</v>
      </c>
      <c r="C39" s="6">
        <v>6458</v>
      </c>
      <c r="D39" s="6">
        <v>1017</v>
      </c>
      <c r="E39" s="6">
        <v>16057</v>
      </c>
      <c r="F39" s="6"/>
      <c r="G39" s="6"/>
      <c r="H39" s="6"/>
      <c r="I39" s="6"/>
      <c r="J39" s="6"/>
      <c r="K39" s="6"/>
      <c r="L39" s="58"/>
    </row>
    <row r="40" spans="1:12" x14ac:dyDescent="0.25">
      <c r="A40" s="60" t="s">
        <v>21</v>
      </c>
      <c r="B40" s="61">
        <f t="shared" ref="B40:G40" si="0">SUM(B28:B39)</f>
        <v>63603</v>
      </c>
      <c r="C40" s="61">
        <f t="shared" si="0"/>
        <v>76896</v>
      </c>
      <c r="D40" s="61">
        <f t="shared" si="0"/>
        <v>9615</v>
      </c>
      <c r="E40" s="61">
        <f t="shared" si="0"/>
        <v>221473</v>
      </c>
      <c r="F40" s="61">
        <f t="shared" si="0"/>
        <v>115952</v>
      </c>
      <c r="G40" s="61">
        <f t="shared" si="0"/>
        <v>54155</v>
      </c>
      <c r="H40" s="61">
        <f>SUM(H29:H39)</f>
        <v>21425</v>
      </c>
      <c r="I40" s="61">
        <v>7742</v>
      </c>
      <c r="J40" s="61">
        <v>596</v>
      </c>
      <c r="K40" s="61">
        <v>9970</v>
      </c>
      <c r="L40" s="62">
        <f>SUM(B40:K40)</f>
        <v>581427</v>
      </c>
    </row>
    <row r="41" spans="1:12" x14ac:dyDescent="0.25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2"/>
    </row>
    <row r="42" spans="1:12" x14ac:dyDescent="0.25">
      <c r="A42" s="53" t="s">
        <v>18</v>
      </c>
      <c r="B42" s="61"/>
      <c r="C42" s="61">
        <v>581427</v>
      </c>
      <c r="D42" s="61"/>
      <c r="E42" s="61"/>
      <c r="F42" s="61"/>
      <c r="G42" s="61"/>
      <c r="H42" s="61"/>
      <c r="I42" s="61"/>
      <c r="J42" s="61"/>
      <c r="K42" s="61"/>
      <c r="L42" s="62"/>
    </row>
    <row r="43" spans="1:12" x14ac:dyDescent="0.25">
      <c r="A43" s="53" t="s">
        <v>1</v>
      </c>
      <c r="B43" s="61"/>
      <c r="C43" s="61">
        <v>141702</v>
      </c>
      <c r="D43" s="61"/>
      <c r="E43" s="61"/>
      <c r="F43" s="61"/>
      <c r="G43" s="61"/>
      <c r="H43" s="61"/>
      <c r="I43" s="61"/>
      <c r="J43" s="61"/>
      <c r="K43" s="61"/>
      <c r="L43" s="62"/>
    </row>
    <row r="44" spans="1:12" x14ac:dyDescent="0.25">
      <c r="A44" s="64" t="s">
        <v>19</v>
      </c>
      <c r="B44" s="9"/>
      <c r="C44" s="65">
        <v>475373</v>
      </c>
      <c r="D44" s="61"/>
      <c r="E44" s="61"/>
      <c r="F44" s="61"/>
      <c r="G44" s="61"/>
      <c r="H44" s="61"/>
      <c r="I44" s="61"/>
      <c r="J44" s="61"/>
      <c r="K44" s="61"/>
      <c r="L44" s="62"/>
    </row>
    <row r="45" spans="1:12" x14ac:dyDescent="0.25">
      <c r="A45" s="63" t="s">
        <v>3</v>
      </c>
      <c r="B45" s="9"/>
      <c r="C45" s="9" t="s">
        <v>22</v>
      </c>
      <c r="D45" s="61"/>
      <c r="E45" s="61"/>
      <c r="F45" s="61"/>
      <c r="G45" s="61"/>
      <c r="H45" s="61"/>
      <c r="I45" s="61"/>
      <c r="J45" s="61"/>
      <c r="K45" s="61"/>
      <c r="L45" s="62"/>
    </row>
    <row r="46" spans="1:12" x14ac:dyDescent="0.25">
      <c r="A46" s="64" t="s">
        <v>23</v>
      </c>
      <c r="B46" s="9"/>
      <c r="C46" s="65"/>
      <c r="D46" s="61"/>
      <c r="E46" s="61"/>
      <c r="F46" s="61"/>
      <c r="G46" s="61"/>
      <c r="H46" s="61"/>
      <c r="I46" s="61"/>
      <c r="J46" s="61"/>
      <c r="K46" s="61"/>
      <c r="L46" s="62"/>
    </row>
    <row r="47" spans="1:12" x14ac:dyDescent="0.25">
      <c r="A47" s="63" t="s">
        <v>24</v>
      </c>
      <c r="B47" s="9"/>
      <c r="C47" s="9">
        <v>101000</v>
      </c>
      <c r="D47" s="61"/>
      <c r="E47" s="61"/>
      <c r="F47" s="61"/>
      <c r="G47" s="61"/>
      <c r="H47" s="61"/>
      <c r="I47" s="61"/>
      <c r="J47" s="61"/>
      <c r="K47" s="61"/>
      <c r="L47" s="62"/>
    </row>
    <row r="48" spans="1:12" x14ac:dyDescent="0.25">
      <c r="A48" s="63" t="s">
        <v>25</v>
      </c>
      <c r="B48" s="9"/>
      <c r="C48" s="9">
        <v>170000</v>
      </c>
      <c r="D48" s="61"/>
      <c r="E48" s="61"/>
      <c r="F48" s="61"/>
      <c r="G48" s="61"/>
      <c r="H48" s="61"/>
      <c r="I48" s="61"/>
      <c r="J48" s="61"/>
      <c r="K48" s="61"/>
      <c r="L48" s="62"/>
    </row>
    <row r="49" spans="1:22" ht="15.75" thickBot="1" x14ac:dyDescent="0.3">
      <c r="A49" s="73"/>
      <c r="B49" s="74"/>
      <c r="C49" s="74"/>
      <c r="D49" s="75"/>
      <c r="E49" s="75"/>
      <c r="F49" s="75"/>
      <c r="G49" s="75"/>
      <c r="H49" s="75"/>
      <c r="I49" s="75"/>
      <c r="J49" s="75"/>
      <c r="K49" s="75"/>
      <c r="L49" s="76"/>
    </row>
    <row r="51" spans="1:22" x14ac:dyDescent="0.25">
      <c r="A51" t="s">
        <v>26</v>
      </c>
      <c r="I51">
        <v>20</v>
      </c>
    </row>
    <row r="53" spans="1:22" ht="15.75" thickBot="1" x14ac:dyDescent="0.3"/>
    <row r="54" spans="1:22" x14ac:dyDescent="0.25">
      <c r="A54" s="27">
        <v>2023</v>
      </c>
      <c r="B54" s="28" t="s">
        <v>36</v>
      </c>
      <c r="C54" s="29" t="s">
        <v>37</v>
      </c>
      <c r="D54" s="28" t="s">
        <v>38</v>
      </c>
      <c r="E54" s="29" t="s">
        <v>39</v>
      </c>
      <c r="F54" s="28" t="s">
        <v>69</v>
      </c>
      <c r="G54" s="28" t="s">
        <v>41</v>
      </c>
      <c r="H54" s="29" t="s">
        <v>42</v>
      </c>
      <c r="I54" s="29" t="s">
        <v>43</v>
      </c>
      <c r="J54" s="28" t="s">
        <v>44</v>
      </c>
      <c r="K54" s="29" t="s">
        <v>45</v>
      </c>
      <c r="L54" s="28" t="s">
        <v>46</v>
      </c>
      <c r="M54" s="30" t="s">
        <v>47</v>
      </c>
      <c r="N54" s="28" t="s">
        <v>70</v>
      </c>
      <c r="O54" s="28" t="s">
        <v>71</v>
      </c>
      <c r="P54" s="28" t="s">
        <v>72</v>
      </c>
      <c r="Q54" s="28" t="s">
        <v>51</v>
      </c>
      <c r="R54" s="29" t="s">
        <v>52</v>
      </c>
      <c r="S54" s="28" t="s">
        <v>27</v>
      </c>
      <c r="T54" s="31" t="s">
        <v>53</v>
      </c>
    </row>
    <row r="55" spans="1:22" x14ac:dyDescent="0.25">
      <c r="A55" s="32">
        <v>1</v>
      </c>
      <c r="B55" s="24">
        <v>2.0230000000000001</v>
      </c>
      <c r="C55" s="25">
        <v>3490</v>
      </c>
      <c r="D55" s="24">
        <v>1.036</v>
      </c>
      <c r="E55" s="25">
        <v>4289</v>
      </c>
      <c r="F55" s="24"/>
      <c r="G55" s="24">
        <v>8.9019999999999992</v>
      </c>
      <c r="H55" s="25">
        <v>42464</v>
      </c>
      <c r="I55" s="25">
        <v>12333</v>
      </c>
      <c r="J55" s="24"/>
      <c r="K55" s="25"/>
      <c r="L55" s="24"/>
      <c r="M55" s="26"/>
      <c r="N55" s="24"/>
      <c r="O55" s="24"/>
      <c r="P55" s="24"/>
      <c r="Q55" s="24"/>
      <c r="R55" s="25"/>
      <c r="S55" s="24"/>
      <c r="T55" s="33">
        <f>SUM(C55,E55,H55,I55)</f>
        <v>62576</v>
      </c>
      <c r="U55" s="10"/>
      <c r="V55" s="11"/>
    </row>
    <row r="56" spans="1:22" x14ac:dyDescent="0.25">
      <c r="A56" s="32">
        <v>2</v>
      </c>
      <c r="B56" s="24">
        <v>0.81899999999999995</v>
      </c>
      <c r="C56" s="25">
        <v>1413</v>
      </c>
      <c r="D56" s="24">
        <v>0.89400000000000002</v>
      </c>
      <c r="E56" s="25">
        <v>3701</v>
      </c>
      <c r="F56" s="24"/>
      <c r="G56" s="24">
        <v>9.1340000000000003</v>
      </c>
      <c r="H56" s="25">
        <v>42464</v>
      </c>
      <c r="I56" s="25">
        <v>12655</v>
      </c>
      <c r="J56" s="24"/>
      <c r="K56" s="25"/>
      <c r="L56" s="24"/>
      <c r="M56" s="26"/>
      <c r="N56" s="24"/>
      <c r="O56" s="24"/>
      <c r="P56" s="24"/>
      <c r="Q56" s="24"/>
      <c r="R56" s="25"/>
      <c r="S56" s="24"/>
      <c r="T56" s="33">
        <f>SUM(C56+E56+H56+I56)</f>
        <v>60233</v>
      </c>
      <c r="U56" s="10"/>
      <c r="V56" s="11"/>
    </row>
    <row r="57" spans="1:22" x14ac:dyDescent="0.25">
      <c r="A57" s="32">
        <v>3</v>
      </c>
      <c r="B57" s="24">
        <v>0.90400000000000003</v>
      </c>
      <c r="C57" s="25">
        <v>1559</v>
      </c>
      <c r="D57" s="24">
        <v>0.93</v>
      </c>
      <c r="E57" s="25">
        <v>3850</v>
      </c>
      <c r="F57" s="24">
        <v>3.51</v>
      </c>
      <c r="G57" s="24">
        <v>8.8930000000000007</v>
      </c>
      <c r="H57" s="25">
        <v>42464</v>
      </c>
      <c r="I57" s="25">
        <v>12321</v>
      </c>
      <c r="J57" s="24">
        <v>7.05</v>
      </c>
      <c r="K57" s="25">
        <v>20345</v>
      </c>
      <c r="L57" s="24"/>
      <c r="M57" s="26"/>
      <c r="N57" s="24"/>
      <c r="O57" s="24"/>
      <c r="P57" s="24"/>
      <c r="Q57" s="24"/>
      <c r="R57" s="25"/>
      <c r="S57" s="24">
        <v>9.8000000000000004E-2</v>
      </c>
      <c r="T57" s="33">
        <f>SUM(C57+E57+H57+I57+K57)</f>
        <v>80539</v>
      </c>
      <c r="U57" s="10"/>
      <c r="V57" s="11"/>
    </row>
    <row r="58" spans="1:22" x14ac:dyDescent="0.25">
      <c r="A58" s="32">
        <v>4</v>
      </c>
      <c r="B58" s="24">
        <v>1.1599999999999999</v>
      </c>
      <c r="C58" s="25">
        <v>0</v>
      </c>
      <c r="D58" s="24">
        <v>1.0920000000000001</v>
      </c>
      <c r="E58" s="25">
        <v>4529</v>
      </c>
      <c r="F58" s="24">
        <v>1.37</v>
      </c>
      <c r="G58" s="24">
        <v>8.6289999999999996</v>
      </c>
      <c r="H58" s="25">
        <v>42464</v>
      </c>
      <c r="I58" s="25">
        <v>11955</v>
      </c>
      <c r="J58" s="24">
        <v>8.33</v>
      </c>
      <c r="K58" s="25">
        <v>21214</v>
      </c>
      <c r="L58" s="24"/>
      <c r="M58" s="26"/>
      <c r="N58" s="24">
        <v>2.94</v>
      </c>
      <c r="O58" s="24">
        <v>0.38</v>
      </c>
      <c r="P58" s="24">
        <v>1.2</v>
      </c>
      <c r="Q58" s="24">
        <v>2.4</v>
      </c>
      <c r="R58" s="25">
        <v>37714</v>
      </c>
      <c r="S58" s="24"/>
      <c r="T58" s="33">
        <f>SUM(E58+H58+I58+K58+R58)</f>
        <v>117876</v>
      </c>
      <c r="U58" s="10"/>
      <c r="V58" s="11"/>
    </row>
    <row r="59" spans="1:22" x14ac:dyDescent="0.25">
      <c r="A59" s="32">
        <v>5</v>
      </c>
      <c r="B59" s="24">
        <v>1.7789999999999999</v>
      </c>
      <c r="C59" s="25">
        <v>0</v>
      </c>
      <c r="D59" s="24">
        <v>1.796</v>
      </c>
      <c r="E59" s="25">
        <v>7435</v>
      </c>
      <c r="F59" s="24">
        <v>1.127</v>
      </c>
      <c r="G59" s="24">
        <v>13.856</v>
      </c>
      <c r="H59" s="25">
        <v>42464</v>
      </c>
      <c r="I59" s="25">
        <v>19197</v>
      </c>
      <c r="J59" s="24">
        <v>9.42</v>
      </c>
      <c r="K59" s="25">
        <v>21953</v>
      </c>
      <c r="L59" s="24"/>
      <c r="M59" s="26"/>
      <c r="N59" s="24"/>
      <c r="O59" s="24"/>
      <c r="P59" s="24"/>
      <c r="Q59" s="24"/>
      <c r="R59" s="25"/>
      <c r="S59" s="24">
        <v>9.7000000000000003E-2</v>
      </c>
      <c r="T59" s="33">
        <f>SUM(E59+H59+K59+I59)</f>
        <v>91049</v>
      </c>
      <c r="U59" s="10"/>
      <c r="V59" s="11"/>
    </row>
    <row r="60" spans="1:22" x14ac:dyDescent="0.25">
      <c r="A60" s="32">
        <v>6</v>
      </c>
      <c r="B60" s="24">
        <v>1.55</v>
      </c>
      <c r="C60" s="25">
        <v>0</v>
      </c>
      <c r="D60" s="24">
        <v>1.0669999999999999</v>
      </c>
      <c r="E60" s="25">
        <v>4417</v>
      </c>
      <c r="F60" s="24">
        <v>0.91500000000000004</v>
      </c>
      <c r="G60" s="24">
        <v>7.8</v>
      </c>
      <c r="H60" s="25">
        <v>42464</v>
      </c>
      <c r="I60" s="25">
        <v>10806</v>
      </c>
      <c r="J60" s="24">
        <v>15.8</v>
      </c>
      <c r="K60" s="25">
        <v>34063</v>
      </c>
      <c r="L60" s="24">
        <v>14.9</v>
      </c>
      <c r="M60" s="26">
        <v>25474</v>
      </c>
      <c r="N60" s="24"/>
      <c r="O60" s="24"/>
      <c r="P60" s="24"/>
      <c r="Q60" s="24"/>
      <c r="R60" s="25"/>
      <c r="S60" s="24"/>
      <c r="T60" s="33">
        <f>SUM(E60+H60+I60+K60+M60)</f>
        <v>117224</v>
      </c>
      <c r="U60" s="10"/>
      <c r="V60" s="11"/>
    </row>
    <row r="61" spans="1:22" x14ac:dyDescent="0.25">
      <c r="A61" s="32">
        <v>7</v>
      </c>
      <c r="B61" s="24">
        <v>1.4350000000000001</v>
      </c>
      <c r="C61" s="25">
        <v>0</v>
      </c>
      <c r="D61" s="24">
        <v>1.2809999999999999</v>
      </c>
      <c r="E61" s="25">
        <v>5303</v>
      </c>
      <c r="F61" s="24">
        <v>1.145</v>
      </c>
      <c r="G61" s="24">
        <v>7.56</v>
      </c>
      <c r="H61" s="25">
        <v>42464</v>
      </c>
      <c r="I61" s="25">
        <v>10474</v>
      </c>
      <c r="J61" s="24">
        <v>8.5</v>
      </c>
      <c r="K61" s="25">
        <v>21329</v>
      </c>
      <c r="L61" s="24">
        <v>2.1</v>
      </c>
      <c r="M61" s="26">
        <v>3127</v>
      </c>
      <c r="N61" s="24"/>
      <c r="O61" s="24"/>
      <c r="P61" s="24"/>
      <c r="Q61" s="24"/>
      <c r="R61" s="25"/>
      <c r="S61" s="24"/>
      <c r="T61" s="33">
        <f>SUM(E61+H61+I61+K61+M61)</f>
        <v>82697</v>
      </c>
      <c r="U61" s="10"/>
      <c r="V61" s="11"/>
    </row>
    <row r="62" spans="1:22" x14ac:dyDescent="0.25">
      <c r="A62" s="32">
        <v>8</v>
      </c>
      <c r="B62" s="24">
        <v>2.1669999999999998</v>
      </c>
      <c r="C62" s="25">
        <v>0</v>
      </c>
      <c r="D62" s="24">
        <v>1.4319999999999999</v>
      </c>
      <c r="E62" s="25">
        <v>5928</v>
      </c>
      <c r="F62" s="24">
        <v>2.57</v>
      </c>
      <c r="G62" s="24">
        <v>8.0169999999999995</v>
      </c>
      <c r="H62" s="25">
        <v>42464</v>
      </c>
      <c r="I62" s="25">
        <v>11108</v>
      </c>
      <c r="J62" s="24">
        <v>11.52</v>
      </c>
      <c r="K62" s="25">
        <v>23378</v>
      </c>
      <c r="L62" s="24">
        <v>4.4000000000000004</v>
      </c>
      <c r="M62" s="26">
        <v>19917</v>
      </c>
      <c r="N62" s="24"/>
      <c r="O62" s="24"/>
      <c r="P62" s="24"/>
      <c r="Q62" s="24"/>
      <c r="R62" s="25"/>
      <c r="S62" s="24"/>
      <c r="T62" s="33">
        <f>SUM(E62+H62+I62+K62+M62)</f>
        <v>102795</v>
      </c>
      <c r="U62" s="10"/>
      <c r="V62" s="11"/>
    </row>
    <row r="63" spans="1:22" x14ac:dyDescent="0.25">
      <c r="A63" s="32">
        <v>9</v>
      </c>
      <c r="B63" s="24">
        <v>1.79</v>
      </c>
      <c r="C63" s="25">
        <v>0</v>
      </c>
      <c r="D63" s="24">
        <v>1.0920000000000001</v>
      </c>
      <c r="E63" s="25">
        <v>4521</v>
      </c>
      <c r="F63" s="24">
        <v>0.71099999999999997</v>
      </c>
      <c r="G63" s="24">
        <v>9.56</v>
      </c>
      <c r="H63" s="25">
        <v>42464</v>
      </c>
      <c r="I63" s="25">
        <v>13245</v>
      </c>
      <c r="J63" s="24">
        <v>16.5</v>
      </c>
      <c r="K63" s="25">
        <v>26757</v>
      </c>
      <c r="L63" s="24">
        <v>3.6</v>
      </c>
      <c r="M63" s="26">
        <v>5846</v>
      </c>
      <c r="N63" s="24">
        <v>1.42</v>
      </c>
      <c r="O63" s="24">
        <v>0.32</v>
      </c>
      <c r="P63" s="24">
        <v>3.2</v>
      </c>
      <c r="Q63" s="24">
        <v>2.8</v>
      </c>
      <c r="R63" s="25">
        <v>35207</v>
      </c>
      <c r="S63" s="24">
        <v>5.1999999999999998E-2</v>
      </c>
      <c r="T63" s="33">
        <f>SUM(E63+H63+I63+K63+M63+R63)</f>
        <v>128040</v>
      </c>
      <c r="U63" s="10"/>
      <c r="V63" s="11"/>
    </row>
    <row r="64" spans="1:22" x14ac:dyDescent="0.25">
      <c r="A64" s="32">
        <v>10</v>
      </c>
      <c r="B64" s="24">
        <v>1.659</v>
      </c>
      <c r="C64" s="25">
        <v>0</v>
      </c>
      <c r="D64" s="24">
        <v>1.0329999999999999</v>
      </c>
      <c r="E64" s="25">
        <v>4277</v>
      </c>
      <c r="F64" s="24">
        <v>0.90700000000000003</v>
      </c>
      <c r="G64" s="24">
        <v>8.3800000000000008</v>
      </c>
      <c r="H64" s="25">
        <v>42464</v>
      </c>
      <c r="I64" s="25">
        <v>11610</v>
      </c>
      <c r="J64" s="24">
        <v>11.61</v>
      </c>
      <c r="K64" s="25">
        <v>23439</v>
      </c>
      <c r="L64" s="24">
        <v>3.5</v>
      </c>
      <c r="M64" s="26">
        <v>5779</v>
      </c>
      <c r="N64" s="24"/>
      <c r="O64" s="24"/>
      <c r="P64" s="24"/>
      <c r="Q64" s="24"/>
      <c r="R64" s="25"/>
      <c r="S64" s="24">
        <v>1.9E-2</v>
      </c>
      <c r="T64" s="33">
        <f>SUM(E64+H64+I64+K64+M64)</f>
        <v>87569</v>
      </c>
      <c r="U64" s="10"/>
      <c r="V64" s="11"/>
    </row>
    <row r="65" spans="1:22" x14ac:dyDescent="0.25">
      <c r="A65" s="32">
        <v>11</v>
      </c>
      <c r="B65" s="24">
        <v>2.4540000000000002</v>
      </c>
      <c r="C65" s="25">
        <v>0</v>
      </c>
      <c r="D65" s="24">
        <v>1.014</v>
      </c>
      <c r="E65" s="25">
        <v>4198</v>
      </c>
      <c r="F65" s="24">
        <v>1.524</v>
      </c>
      <c r="G65" s="24">
        <v>12.54</v>
      </c>
      <c r="H65" s="25">
        <v>42464</v>
      </c>
      <c r="I65" s="25">
        <v>17374</v>
      </c>
      <c r="J65" s="24">
        <v>11.43</v>
      </c>
      <c r="K65" s="25">
        <v>23317</v>
      </c>
      <c r="L65" s="24"/>
      <c r="M65" s="26"/>
      <c r="N65" s="24"/>
      <c r="O65" s="24"/>
      <c r="P65" s="24"/>
      <c r="Q65" s="24"/>
      <c r="R65" s="25"/>
      <c r="S65" s="24"/>
      <c r="T65" s="33">
        <f>SUM(E65+H65+I65+K65+M65)</f>
        <v>87353</v>
      </c>
      <c r="U65" s="10"/>
      <c r="V65" s="11"/>
    </row>
    <row r="66" spans="1:22" ht="15.75" thickBot="1" x14ac:dyDescent="0.3">
      <c r="A66" s="34">
        <v>12</v>
      </c>
      <c r="B66" s="35">
        <v>2.2770000000000001</v>
      </c>
      <c r="C66" s="36">
        <v>0</v>
      </c>
      <c r="D66" s="35">
        <v>0.89300000000000002</v>
      </c>
      <c r="E66" s="36">
        <v>3697</v>
      </c>
      <c r="F66" s="35">
        <v>0.77400000000000002</v>
      </c>
      <c r="G66" s="35">
        <v>8.3800000000000008</v>
      </c>
      <c r="H66" s="25">
        <v>42464</v>
      </c>
      <c r="I66" s="36">
        <v>13216</v>
      </c>
      <c r="J66" s="35"/>
      <c r="K66" s="36"/>
      <c r="L66" s="35">
        <v>4.4000000000000004</v>
      </c>
      <c r="M66" s="37">
        <v>10766</v>
      </c>
      <c r="N66" s="35"/>
      <c r="O66" s="35"/>
      <c r="P66" s="35"/>
      <c r="Q66" s="35"/>
      <c r="R66" s="36"/>
      <c r="S66" s="35"/>
      <c r="T66" s="38">
        <f>SUM(E66+H66+I66+K66+M66)</f>
        <v>70143</v>
      </c>
      <c r="U66" s="10"/>
      <c r="V66" s="11"/>
    </row>
    <row r="67" spans="1:22" ht="15.75" thickBot="1" x14ac:dyDescent="0.3">
      <c r="A67" s="39" t="s">
        <v>21</v>
      </c>
      <c r="B67" s="40">
        <f t="shared" ref="B67:S67" si="1">SUM(B55:B66)</f>
        <v>20.016999999999999</v>
      </c>
      <c r="C67" s="41">
        <f t="shared" si="1"/>
        <v>6462</v>
      </c>
      <c r="D67" s="40">
        <f t="shared" si="1"/>
        <v>13.56</v>
      </c>
      <c r="E67" s="41">
        <f t="shared" si="1"/>
        <v>56145</v>
      </c>
      <c r="F67" s="40">
        <f t="shared" si="1"/>
        <v>14.553000000000001</v>
      </c>
      <c r="G67" s="40">
        <f>SUM(G55:G66)</f>
        <v>111.65099999999998</v>
      </c>
      <c r="H67" s="41">
        <f>SUM(H55:H66)</f>
        <v>509568</v>
      </c>
      <c r="I67" s="41">
        <f t="shared" si="1"/>
        <v>156294</v>
      </c>
      <c r="J67" s="40">
        <f t="shared" si="1"/>
        <v>100.16</v>
      </c>
      <c r="K67" s="41">
        <f t="shared" si="1"/>
        <v>215795</v>
      </c>
      <c r="L67" s="40">
        <f t="shared" si="1"/>
        <v>32.9</v>
      </c>
      <c r="M67" s="41">
        <f>SUM(M55:M66)</f>
        <v>70909</v>
      </c>
      <c r="N67" s="40">
        <f>SUM(N55:N66)</f>
        <v>4.3599999999999994</v>
      </c>
      <c r="O67" s="40">
        <f>SUM(O55:O66)</f>
        <v>0.7</v>
      </c>
      <c r="P67" s="40">
        <f>SUM(P55:P66)</f>
        <v>4.4000000000000004</v>
      </c>
      <c r="Q67" s="40">
        <f t="shared" si="1"/>
        <v>5.1999999999999993</v>
      </c>
      <c r="R67" s="41">
        <f t="shared" si="1"/>
        <v>72921</v>
      </c>
      <c r="S67" s="40">
        <f t="shared" si="1"/>
        <v>0.26600000000000001</v>
      </c>
      <c r="T67" s="42">
        <f>SUM(C67,E67,H67,I67,K67,M67,R67)</f>
        <v>1088094</v>
      </c>
      <c r="U67" s="10"/>
      <c r="V67" s="11"/>
    </row>
    <row r="68" spans="1:22" x14ac:dyDescent="0.25">
      <c r="A68" s="7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0">
        <f>SUM(T55:T66)</f>
        <v>1088094</v>
      </c>
      <c r="V68" s="11"/>
    </row>
    <row r="69" spans="1:22" x14ac:dyDescent="0.25">
      <c r="A69" s="1" t="s">
        <v>74</v>
      </c>
      <c r="C69" s="13">
        <f>T67</f>
        <v>1088094</v>
      </c>
      <c r="D69" t="s">
        <v>68</v>
      </c>
    </row>
    <row r="70" spans="1:22" x14ac:dyDescent="0.25">
      <c r="A70" s="1" t="s">
        <v>73</v>
      </c>
      <c r="C70" s="13">
        <v>218717</v>
      </c>
      <c r="D70" s="20"/>
      <c r="E70" s="20"/>
    </row>
    <row r="71" spans="1:22" x14ac:dyDescent="0.25">
      <c r="A71" s="1" t="s">
        <v>19</v>
      </c>
      <c r="C71" s="22">
        <v>452500</v>
      </c>
      <c r="D71" s="16"/>
    </row>
    <row r="72" spans="1:22" x14ac:dyDescent="0.25">
      <c r="A72" s="2" t="s">
        <v>56</v>
      </c>
      <c r="B72" s="14"/>
      <c r="C72" s="23">
        <v>416877</v>
      </c>
      <c r="E72" s="16"/>
      <c r="F72" s="16"/>
    </row>
    <row r="75" spans="1:22" x14ac:dyDescent="0.25">
      <c r="A75" s="17" t="s">
        <v>23</v>
      </c>
      <c r="B75" s="9"/>
    </row>
    <row r="76" spans="1:22" x14ac:dyDescent="0.25">
      <c r="A76" s="8" t="s">
        <v>24</v>
      </c>
      <c r="B76" s="18"/>
      <c r="C76" s="18">
        <v>101000</v>
      </c>
    </row>
    <row r="77" spans="1:22" x14ac:dyDescent="0.25">
      <c r="A77" s="8" t="s">
        <v>29</v>
      </c>
      <c r="B77" s="8"/>
      <c r="C77" s="18">
        <v>13000</v>
      </c>
    </row>
    <row r="78" spans="1:22" x14ac:dyDescent="0.25">
      <c r="A78" s="2" t="s">
        <v>30</v>
      </c>
      <c r="B78" s="2"/>
      <c r="C78" s="18">
        <v>98000</v>
      </c>
    </row>
    <row r="79" spans="1:22" x14ac:dyDescent="0.25">
      <c r="A79" s="2" t="s">
        <v>30</v>
      </c>
      <c r="B79" s="2"/>
      <c r="C79" s="18">
        <v>98000</v>
      </c>
    </row>
  </sheetData>
  <pageMargins left="0.7" right="0.7" top="0.78740157499999996" bottom="0.78740157499999996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3899-9188-4238-868D-88326F67EB96}">
  <sheetPr>
    <pageSetUpPr fitToPage="1"/>
  </sheetPr>
  <dimension ref="A1:V114"/>
  <sheetViews>
    <sheetView tabSelected="1" zoomScale="93" workbookViewId="0">
      <selection activeCell="A84" sqref="A1:XFD1048576"/>
    </sheetView>
  </sheetViews>
  <sheetFormatPr defaultRowHeight="15" x14ac:dyDescent="0.25"/>
  <cols>
    <col min="1" max="1" width="21" customWidth="1"/>
    <col min="2" max="2" width="11" customWidth="1"/>
    <col min="8" max="8" width="9.28515625" customWidth="1"/>
    <col min="9" max="9" width="10.7109375" customWidth="1"/>
    <col min="10" max="10" width="13" customWidth="1"/>
    <col min="11" max="11" width="19.7109375" customWidth="1"/>
    <col min="18" max="18" width="10.85546875" customWidth="1"/>
    <col min="19" max="19" width="9.42578125" customWidth="1"/>
    <col min="20" max="20" width="12.5703125" customWidth="1"/>
    <col min="21" max="21" width="17.140625" customWidth="1"/>
  </cols>
  <sheetData>
    <row r="1" spans="1:20" x14ac:dyDescent="0.25">
      <c r="A1" s="7"/>
      <c r="B1" s="12"/>
      <c r="C1" s="131"/>
      <c r="D1" s="12"/>
      <c r="E1" s="131"/>
      <c r="F1" s="12"/>
      <c r="G1" s="12"/>
      <c r="H1" s="131"/>
      <c r="I1" s="131"/>
      <c r="J1" s="12"/>
      <c r="K1" s="131"/>
      <c r="L1" s="12"/>
      <c r="M1" s="131"/>
      <c r="N1" s="12"/>
      <c r="O1" s="12"/>
      <c r="P1" s="12"/>
      <c r="Q1" s="12"/>
      <c r="R1" s="131"/>
      <c r="S1" s="12"/>
      <c r="T1" s="12"/>
    </row>
    <row r="2" spans="1:20" x14ac:dyDescent="0.25">
      <c r="A2" s="7" t="s">
        <v>120</v>
      </c>
      <c r="B2" s="12"/>
      <c r="C2" s="131"/>
      <c r="D2" s="12"/>
      <c r="E2" s="131"/>
      <c r="F2" s="12"/>
      <c r="G2" s="12"/>
      <c r="H2" s="131"/>
      <c r="I2" s="131"/>
      <c r="J2" s="12"/>
      <c r="K2" s="131"/>
      <c r="L2" s="12"/>
      <c r="M2" s="131"/>
      <c r="N2" s="12"/>
      <c r="O2" s="12"/>
      <c r="P2" s="12"/>
      <c r="Q2" s="12"/>
      <c r="R2" s="131"/>
      <c r="S2" s="12"/>
      <c r="T2" s="12"/>
    </row>
    <row r="3" spans="1:20" ht="15.75" thickBot="1" x14ac:dyDescent="0.3"/>
    <row r="4" spans="1:20" ht="15.75" thickBot="1" x14ac:dyDescent="0.3">
      <c r="A4" s="84" t="s">
        <v>75</v>
      </c>
      <c r="B4" s="94"/>
      <c r="C4" s="94"/>
      <c r="D4" s="94"/>
      <c r="E4" s="94"/>
      <c r="F4" s="94"/>
      <c r="G4" s="94"/>
      <c r="H4" s="94"/>
      <c r="I4" s="93"/>
      <c r="K4" s="84" t="s">
        <v>75</v>
      </c>
      <c r="L4" s="94"/>
      <c r="M4" s="94"/>
      <c r="N4" s="94"/>
      <c r="O4" s="94"/>
      <c r="P4" s="94"/>
      <c r="Q4" s="94"/>
      <c r="R4" s="94"/>
      <c r="S4" s="93"/>
    </row>
    <row r="5" spans="1:20" ht="15.75" thickBot="1" x14ac:dyDescent="0.3">
      <c r="A5" s="56"/>
      <c r="B5" s="56" t="s">
        <v>82</v>
      </c>
      <c r="C5" s="57"/>
      <c r="D5" s="56" t="s">
        <v>83</v>
      </c>
      <c r="E5" s="57"/>
      <c r="F5" t="s">
        <v>84</v>
      </c>
      <c r="H5" s="176" t="s">
        <v>91</v>
      </c>
      <c r="I5" s="177"/>
      <c r="K5" s="56"/>
      <c r="L5" s="77" t="s">
        <v>85</v>
      </c>
      <c r="M5" s="52"/>
      <c r="N5" s="56" t="s">
        <v>86</v>
      </c>
      <c r="O5" s="57"/>
      <c r="P5" t="s">
        <v>87</v>
      </c>
      <c r="R5" s="176" t="s">
        <v>92</v>
      </c>
      <c r="S5" s="177"/>
    </row>
    <row r="6" spans="1:20" ht="15.75" thickBot="1" x14ac:dyDescent="0.3">
      <c r="A6" s="84" t="s">
        <v>78</v>
      </c>
      <c r="B6" s="89">
        <v>2023</v>
      </c>
      <c r="C6" s="85">
        <v>2024</v>
      </c>
      <c r="D6" s="89">
        <v>2023</v>
      </c>
      <c r="E6" s="85">
        <v>2024</v>
      </c>
      <c r="F6" s="82">
        <v>2023</v>
      </c>
      <c r="G6" s="83">
        <v>2024</v>
      </c>
      <c r="H6" s="101">
        <v>2023</v>
      </c>
      <c r="I6" s="102">
        <v>2024</v>
      </c>
      <c r="K6" s="84" t="s">
        <v>78</v>
      </c>
      <c r="L6" s="89">
        <v>2023</v>
      </c>
      <c r="M6" s="85">
        <v>2024</v>
      </c>
      <c r="N6" s="89">
        <v>2023</v>
      </c>
      <c r="O6" s="85">
        <v>2024</v>
      </c>
      <c r="P6" s="82">
        <v>2023</v>
      </c>
      <c r="Q6" s="83">
        <v>2024</v>
      </c>
      <c r="R6" s="101">
        <v>2023</v>
      </c>
      <c r="S6" s="102">
        <v>2024</v>
      </c>
    </row>
    <row r="7" spans="1:20" x14ac:dyDescent="0.25">
      <c r="A7" s="86" t="s">
        <v>58</v>
      </c>
      <c r="B7" s="90">
        <v>8.9019999999999992</v>
      </c>
      <c r="C7" s="95">
        <v>5.43</v>
      </c>
      <c r="D7" s="90">
        <v>9.1340000000000003</v>
      </c>
      <c r="E7" s="95">
        <v>7.3819999999999997</v>
      </c>
      <c r="F7" s="78">
        <v>8.8930000000000007</v>
      </c>
      <c r="G7" s="98">
        <v>7.351</v>
      </c>
      <c r="H7" s="103">
        <f t="shared" ref="H7:H17" si="0">SUM(B7,D7,F7)</f>
        <v>26.929000000000002</v>
      </c>
      <c r="I7" s="104">
        <f t="shared" ref="I7:I17" si="1">SUM(C7,E7,G7)</f>
        <v>20.163</v>
      </c>
      <c r="K7" s="86" t="s">
        <v>58</v>
      </c>
      <c r="L7" s="91">
        <v>8.6289999999999996</v>
      </c>
      <c r="M7" s="95">
        <v>7.4829999999999997</v>
      </c>
      <c r="N7" s="24">
        <v>13.856</v>
      </c>
      <c r="O7" s="95">
        <v>9.2560000000000002</v>
      </c>
      <c r="P7" s="24">
        <v>7.8</v>
      </c>
      <c r="Q7" s="98">
        <v>7.4749999999999996</v>
      </c>
      <c r="R7" s="139">
        <f t="shared" ref="R7:R17" si="2">SUM(L7,N7,P7)</f>
        <v>30.285</v>
      </c>
      <c r="S7" s="104">
        <f>SUM(M7,O7,Q7)</f>
        <v>24.213999999999999</v>
      </c>
    </row>
    <row r="8" spans="1:20" x14ac:dyDescent="0.25">
      <c r="A8" s="87" t="s">
        <v>7</v>
      </c>
      <c r="B8" s="91">
        <v>1.036</v>
      </c>
      <c r="C8" s="96">
        <v>1.2689999999999999</v>
      </c>
      <c r="D8" s="91">
        <v>0.89400000000000002</v>
      </c>
      <c r="E8" s="96">
        <v>2.0840000000000001</v>
      </c>
      <c r="F8" s="79">
        <v>0.93</v>
      </c>
      <c r="G8" s="99">
        <v>1.1619999999999999</v>
      </c>
      <c r="H8" s="105">
        <f t="shared" si="0"/>
        <v>2.8600000000000003</v>
      </c>
      <c r="I8" s="106">
        <f t="shared" si="1"/>
        <v>4.5149999999999997</v>
      </c>
      <c r="K8" s="87" t="s">
        <v>7</v>
      </c>
      <c r="L8" s="91">
        <v>1.0920000000000001</v>
      </c>
      <c r="M8" s="96">
        <v>1.919</v>
      </c>
      <c r="N8" s="24">
        <v>1.796</v>
      </c>
      <c r="O8" s="96">
        <v>1.607</v>
      </c>
      <c r="P8" s="24">
        <v>1.0669999999999999</v>
      </c>
      <c r="Q8" s="99">
        <v>1.25</v>
      </c>
      <c r="R8" s="105">
        <f t="shared" si="2"/>
        <v>3.9550000000000001</v>
      </c>
      <c r="S8" s="106">
        <f t="shared" ref="S8:S17" si="3">SUM(M8,O8,Q8)</f>
        <v>4.7759999999999998</v>
      </c>
    </row>
    <row r="9" spans="1:20" x14ac:dyDescent="0.25">
      <c r="A9" s="87" t="s">
        <v>6</v>
      </c>
      <c r="B9" s="91">
        <v>2.0230000000000001</v>
      </c>
      <c r="C9" s="96">
        <v>1.843</v>
      </c>
      <c r="D9" s="91">
        <v>0.81899999999999995</v>
      </c>
      <c r="E9" s="96">
        <v>2.4609999999999999</v>
      </c>
      <c r="F9" s="79">
        <v>0.90400000000000003</v>
      </c>
      <c r="G9" s="99">
        <v>1.6970000000000001</v>
      </c>
      <c r="H9" s="105">
        <f t="shared" si="0"/>
        <v>3.746</v>
      </c>
      <c r="I9" s="106">
        <f t="shared" si="1"/>
        <v>6.0010000000000003</v>
      </c>
      <c r="K9" s="87" t="s">
        <v>6</v>
      </c>
      <c r="L9" s="91">
        <v>1.1599999999999999</v>
      </c>
      <c r="M9" s="96">
        <v>1.478</v>
      </c>
      <c r="N9" s="24">
        <v>1.7789999999999999</v>
      </c>
      <c r="O9" s="96">
        <v>1.657</v>
      </c>
      <c r="P9" s="24">
        <v>1.55</v>
      </c>
      <c r="Q9" s="99">
        <v>1.413</v>
      </c>
      <c r="R9" s="105">
        <f t="shared" si="2"/>
        <v>4.4889999999999999</v>
      </c>
      <c r="S9" s="106">
        <f t="shared" si="3"/>
        <v>4.548</v>
      </c>
    </row>
    <row r="10" spans="1:20" x14ac:dyDescent="0.25">
      <c r="A10" s="87" t="s">
        <v>8</v>
      </c>
      <c r="B10" s="32">
        <v>0</v>
      </c>
      <c r="C10" s="96">
        <v>1.859</v>
      </c>
      <c r="D10" s="32">
        <v>0</v>
      </c>
      <c r="E10" s="96">
        <v>0.35799999999999998</v>
      </c>
      <c r="F10" s="80">
        <v>3.51</v>
      </c>
      <c r="G10" s="99">
        <v>1.9590000000000001</v>
      </c>
      <c r="H10" s="107">
        <f t="shared" si="0"/>
        <v>3.51</v>
      </c>
      <c r="I10" s="106">
        <f t="shared" si="1"/>
        <v>4.1760000000000002</v>
      </c>
      <c r="K10" s="87" t="s">
        <v>8</v>
      </c>
      <c r="L10" s="91">
        <v>1.37</v>
      </c>
      <c r="M10" s="96">
        <v>0.42</v>
      </c>
      <c r="N10" s="24">
        <v>1.127</v>
      </c>
      <c r="O10" s="96">
        <v>1.3440000000000001</v>
      </c>
      <c r="P10" s="24">
        <v>0.91500000000000004</v>
      </c>
      <c r="Q10" s="99">
        <v>1.45</v>
      </c>
      <c r="R10" s="107">
        <f t="shared" si="2"/>
        <v>3.4119999999999999</v>
      </c>
      <c r="S10" s="106">
        <f t="shared" si="3"/>
        <v>3.214</v>
      </c>
    </row>
    <row r="11" spans="1:20" x14ac:dyDescent="0.25">
      <c r="A11" s="87" t="s">
        <v>76</v>
      </c>
      <c r="B11" s="32">
        <v>0</v>
      </c>
      <c r="C11" s="96">
        <v>0</v>
      </c>
      <c r="D11" s="32">
        <v>0</v>
      </c>
      <c r="E11" s="96">
        <v>2.153</v>
      </c>
      <c r="F11" s="80">
        <v>7.05</v>
      </c>
      <c r="G11" s="99">
        <v>7.9180000000000001</v>
      </c>
      <c r="H11" s="107">
        <f t="shared" si="0"/>
        <v>7.05</v>
      </c>
      <c r="I11" s="106">
        <f t="shared" si="1"/>
        <v>10.071</v>
      </c>
      <c r="K11" s="87" t="s">
        <v>76</v>
      </c>
      <c r="L11" s="91">
        <v>8.33</v>
      </c>
      <c r="M11" s="96">
        <v>9.1020000000000003</v>
      </c>
      <c r="N11" s="24">
        <v>9.42</v>
      </c>
      <c r="O11" s="96">
        <v>15.318</v>
      </c>
      <c r="P11" s="24">
        <v>15.8</v>
      </c>
      <c r="Q11" s="99">
        <v>11.627000000000001</v>
      </c>
      <c r="R11" s="107">
        <f t="shared" si="2"/>
        <v>33.549999999999997</v>
      </c>
      <c r="S11" s="106">
        <f t="shared" si="3"/>
        <v>36.047000000000004</v>
      </c>
    </row>
    <row r="12" spans="1:20" x14ac:dyDescent="0.25">
      <c r="A12" s="87" t="s">
        <v>77</v>
      </c>
      <c r="B12" s="32">
        <v>0</v>
      </c>
      <c r="C12" s="96">
        <v>0</v>
      </c>
      <c r="D12" s="32">
        <v>0</v>
      </c>
      <c r="E12" s="96">
        <v>0</v>
      </c>
      <c r="F12" s="80">
        <v>0</v>
      </c>
      <c r="G12" s="99">
        <v>4.82</v>
      </c>
      <c r="H12" s="107">
        <f t="shared" si="0"/>
        <v>0</v>
      </c>
      <c r="I12" s="106">
        <f t="shared" si="1"/>
        <v>4.82</v>
      </c>
      <c r="K12" s="87" t="s">
        <v>77</v>
      </c>
      <c r="L12" s="32">
        <v>0</v>
      </c>
      <c r="M12" s="96">
        <v>3.1</v>
      </c>
      <c r="N12" s="32">
        <v>0</v>
      </c>
      <c r="O12" s="96">
        <v>0</v>
      </c>
      <c r="P12" s="24">
        <v>14.9</v>
      </c>
      <c r="Q12" s="99">
        <v>6.4</v>
      </c>
      <c r="R12" s="107">
        <f t="shared" si="2"/>
        <v>14.9</v>
      </c>
      <c r="S12" s="106">
        <f t="shared" si="3"/>
        <v>9.5</v>
      </c>
    </row>
    <row r="13" spans="1:20" x14ac:dyDescent="0.25">
      <c r="A13" s="87" t="s">
        <v>79</v>
      </c>
      <c r="B13" s="32">
        <v>0</v>
      </c>
      <c r="C13" s="96">
        <v>0</v>
      </c>
      <c r="D13" s="32">
        <v>0</v>
      </c>
      <c r="E13" s="96">
        <v>0</v>
      </c>
      <c r="F13" s="80">
        <v>0</v>
      </c>
      <c r="G13" s="99">
        <v>0</v>
      </c>
      <c r="H13" s="107">
        <f t="shared" si="0"/>
        <v>0</v>
      </c>
      <c r="I13" s="106">
        <f t="shared" si="1"/>
        <v>0</v>
      </c>
      <c r="K13" s="87" t="s">
        <v>79</v>
      </c>
      <c r="L13" s="91">
        <v>0.38</v>
      </c>
      <c r="M13" s="96">
        <v>0.31</v>
      </c>
      <c r="N13" s="32">
        <v>0</v>
      </c>
      <c r="O13" s="96">
        <v>0</v>
      </c>
      <c r="P13" s="80">
        <v>0</v>
      </c>
      <c r="Q13" s="99">
        <v>0</v>
      </c>
      <c r="R13" s="107">
        <f t="shared" si="2"/>
        <v>0.38</v>
      </c>
      <c r="S13" s="106">
        <f t="shared" si="3"/>
        <v>0.31</v>
      </c>
    </row>
    <row r="14" spans="1:20" x14ac:dyDescent="0.25">
      <c r="A14" s="87" t="s">
        <v>80</v>
      </c>
      <c r="B14" s="32">
        <v>0</v>
      </c>
      <c r="C14" s="96">
        <v>0</v>
      </c>
      <c r="D14" s="32">
        <v>0</v>
      </c>
      <c r="E14" s="96">
        <v>0</v>
      </c>
      <c r="F14" s="80">
        <v>0</v>
      </c>
      <c r="G14" s="99">
        <v>0</v>
      </c>
      <c r="H14" s="107">
        <f t="shared" si="0"/>
        <v>0</v>
      </c>
      <c r="I14" s="106">
        <f t="shared" si="1"/>
        <v>0</v>
      </c>
      <c r="K14" s="87" t="s">
        <v>80</v>
      </c>
      <c r="L14" s="91">
        <v>2.94</v>
      </c>
      <c r="M14" s="145">
        <v>4.5</v>
      </c>
      <c r="N14" s="32">
        <v>0</v>
      </c>
      <c r="O14" s="96">
        <v>0</v>
      </c>
      <c r="P14" s="80">
        <v>0</v>
      </c>
      <c r="Q14" s="99">
        <v>0</v>
      </c>
      <c r="R14" s="107">
        <f t="shared" si="2"/>
        <v>2.94</v>
      </c>
      <c r="S14" s="106">
        <f t="shared" si="3"/>
        <v>4.5</v>
      </c>
    </row>
    <row r="15" spans="1:20" x14ac:dyDescent="0.25">
      <c r="A15" s="87" t="s">
        <v>13</v>
      </c>
      <c r="B15" s="32">
        <v>0</v>
      </c>
      <c r="C15" s="96">
        <v>0</v>
      </c>
      <c r="D15" s="32">
        <v>0</v>
      </c>
      <c r="E15" s="96">
        <v>0</v>
      </c>
      <c r="F15" s="80">
        <v>0</v>
      </c>
      <c r="G15" s="99">
        <v>0</v>
      </c>
      <c r="H15" s="107">
        <f t="shared" si="0"/>
        <v>0</v>
      </c>
      <c r="I15" s="106">
        <f t="shared" si="1"/>
        <v>0</v>
      </c>
      <c r="K15" s="87" t="s">
        <v>13</v>
      </c>
      <c r="L15" s="91">
        <v>2.4</v>
      </c>
      <c r="M15" s="96">
        <v>3.6</v>
      </c>
      <c r="N15" s="32">
        <v>0</v>
      </c>
      <c r="O15" s="96">
        <v>0</v>
      </c>
      <c r="P15" s="80">
        <v>0</v>
      </c>
      <c r="Q15" s="99">
        <v>0</v>
      </c>
      <c r="R15" s="107">
        <f t="shared" si="2"/>
        <v>2.4</v>
      </c>
      <c r="S15" s="106">
        <f t="shared" si="3"/>
        <v>3.6</v>
      </c>
    </row>
    <row r="16" spans="1:20" x14ac:dyDescent="0.25">
      <c r="A16" s="87" t="s">
        <v>27</v>
      </c>
      <c r="B16" s="32">
        <v>0</v>
      </c>
      <c r="C16" s="96">
        <v>0.24</v>
      </c>
      <c r="D16" s="32">
        <v>0</v>
      </c>
      <c r="E16" s="96">
        <v>0</v>
      </c>
      <c r="F16" s="80">
        <v>9.8000000000000004E-2</v>
      </c>
      <c r="G16" s="99">
        <v>0</v>
      </c>
      <c r="H16" s="107">
        <f t="shared" si="0"/>
        <v>9.8000000000000004E-2</v>
      </c>
      <c r="I16" s="106">
        <f t="shared" si="1"/>
        <v>0.24</v>
      </c>
      <c r="K16" s="87" t="s">
        <v>27</v>
      </c>
      <c r="L16" s="32">
        <v>0</v>
      </c>
      <c r="M16" s="96">
        <v>0.12</v>
      </c>
      <c r="N16" s="32">
        <v>0</v>
      </c>
      <c r="O16" s="96">
        <v>0.11</v>
      </c>
      <c r="P16" s="80">
        <v>9.7000000000000003E-2</v>
      </c>
      <c r="Q16" s="99">
        <v>0</v>
      </c>
      <c r="R16" s="107">
        <f t="shared" si="2"/>
        <v>9.7000000000000003E-2</v>
      </c>
      <c r="S16" s="106">
        <f>SUM(M16,O16,Q16)</f>
        <v>0.22999999999999998</v>
      </c>
    </row>
    <row r="17" spans="1:21" ht="15.75" thickBot="1" x14ac:dyDescent="0.3">
      <c r="A17" s="88" t="s">
        <v>81</v>
      </c>
      <c r="B17" s="92">
        <v>0</v>
      </c>
      <c r="C17" s="97">
        <v>0</v>
      </c>
      <c r="D17" s="92">
        <v>0</v>
      </c>
      <c r="E17" s="97">
        <v>0</v>
      </c>
      <c r="F17" s="81">
        <v>0</v>
      </c>
      <c r="G17" s="100">
        <v>0</v>
      </c>
      <c r="H17" s="108">
        <f t="shared" si="0"/>
        <v>0</v>
      </c>
      <c r="I17" s="109">
        <f t="shared" si="1"/>
        <v>0</v>
      </c>
      <c r="K17" s="88" t="s">
        <v>81</v>
      </c>
      <c r="L17" s="110">
        <v>1.2</v>
      </c>
      <c r="M17" s="97">
        <v>5.36</v>
      </c>
      <c r="N17" s="92">
        <v>0</v>
      </c>
      <c r="O17" s="97">
        <v>0</v>
      </c>
      <c r="P17" s="81">
        <v>0</v>
      </c>
      <c r="Q17" s="100">
        <v>0</v>
      </c>
      <c r="R17" s="108">
        <f t="shared" si="2"/>
        <v>1.2</v>
      </c>
      <c r="S17" s="109">
        <f t="shared" si="3"/>
        <v>5.36</v>
      </c>
    </row>
    <row r="19" spans="1:21" ht="15.75" thickBot="1" x14ac:dyDescent="0.3"/>
    <row r="20" spans="1:21" ht="15.75" thickBot="1" x14ac:dyDescent="0.3">
      <c r="A20" s="84" t="s">
        <v>75</v>
      </c>
      <c r="B20" s="94"/>
      <c r="C20" s="94"/>
      <c r="D20" s="94"/>
      <c r="E20" s="94"/>
      <c r="F20" s="94"/>
      <c r="G20" s="94"/>
      <c r="H20" s="94"/>
      <c r="I20" s="93"/>
      <c r="K20" s="84" t="s">
        <v>75</v>
      </c>
      <c r="L20" s="94"/>
      <c r="M20" s="94"/>
      <c r="N20" s="94"/>
      <c r="O20" s="94"/>
      <c r="P20" s="94"/>
      <c r="Q20" s="94"/>
      <c r="R20" s="94"/>
      <c r="S20" s="93"/>
    </row>
    <row r="21" spans="1:21" ht="15.75" thickBot="1" x14ac:dyDescent="0.3">
      <c r="A21" s="56"/>
      <c r="B21" s="77" t="s">
        <v>88</v>
      </c>
      <c r="C21" s="52"/>
      <c r="D21" s="56" t="s">
        <v>89</v>
      </c>
      <c r="E21" s="57"/>
      <c r="F21" t="s">
        <v>90</v>
      </c>
      <c r="H21" s="176" t="s">
        <v>96</v>
      </c>
      <c r="I21" s="177"/>
      <c r="K21" s="56"/>
      <c r="L21" s="77" t="s">
        <v>93</v>
      </c>
      <c r="M21" s="52"/>
      <c r="N21" s="56" t="s">
        <v>94</v>
      </c>
      <c r="O21" s="57"/>
      <c r="P21" t="s">
        <v>95</v>
      </c>
      <c r="R21" s="176" t="s">
        <v>97</v>
      </c>
      <c r="S21" s="177"/>
    </row>
    <row r="22" spans="1:21" ht="15.75" thickBot="1" x14ac:dyDescent="0.3">
      <c r="A22" s="84" t="s">
        <v>78</v>
      </c>
      <c r="B22" s="89">
        <v>2023</v>
      </c>
      <c r="C22" s="85">
        <v>2024</v>
      </c>
      <c r="D22" s="89">
        <v>2023</v>
      </c>
      <c r="E22" s="85">
        <v>2024</v>
      </c>
      <c r="F22" s="82">
        <v>2023</v>
      </c>
      <c r="G22" s="83">
        <v>2024</v>
      </c>
      <c r="H22" s="101">
        <v>2023</v>
      </c>
      <c r="I22" s="102">
        <v>2024</v>
      </c>
      <c r="K22" s="84" t="s">
        <v>78</v>
      </c>
      <c r="L22" s="89">
        <v>2023</v>
      </c>
      <c r="M22" s="85">
        <v>2024</v>
      </c>
      <c r="N22" s="89">
        <v>2023</v>
      </c>
      <c r="O22" s="85">
        <v>2024</v>
      </c>
      <c r="P22" s="82">
        <v>2023</v>
      </c>
      <c r="Q22" s="83">
        <v>2024</v>
      </c>
      <c r="R22" s="101">
        <v>2023</v>
      </c>
      <c r="S22" s="102">
        <v>2024</v>
      </c>
    </row>
    <row r="23" spans="1:21" x14ac:dyDescent="0.25">
      <c r="A23" s="86" t="s">
        <v>58</v>
      </c>
      <c r="B23" s="91">
        <v>7.56</v>
      </c>
      <c r="C23" s="95">
        <v>12.026999999999999</v>
      </c>
      <c r="D23" s="24">
        <v>8.0169999999999995</v>
      </c>
      <c r="E23" s="95">
        <v>7.6269999999999998</v>
      </c>
      <c r="F23" s="24">
        <v>9.56</v>
      </c>
      <c r="G23" s="98">
        <v>7.15</v>
      </c>
      <c r="H23" s="103">
        <f t="shared" ref="H23:H33" si="4">SUM(B23,D23,F23)</f>
        <v>25.137</v>
      </c>
      <c r="I23" s="104">
        <f t="shared" ref="I23:I33" si="5">SUM(C23,E23,G23)</f>
        <v>26.804000000000002</v>
      </c>
      <c r="K23" s="86" t="s">
        <v>58</v>
      </c>
      <c r="L23" s="91">
        <v>8.3800000000000008</v>
      </c>
      <c r="M23" s="95">
        <v>7.4409999999999998</v>
      </c>
      <c r="N23" s="24">
        <v>12.54</v>
      </c>
      <c r="O23" s="95">
        <v>7.5650000000000004</v>
      </c>
      <c r="P23" s="35">
        <v>8.3800000000000008</v>
      </c>
      <c r="Q23" s="98">
        <v>7.0270000000000001</v>
      </c>
      <c r="R23" s="103">
        <f t="shared" ref="R23:R33" si="6">SUM(L23,N23,P23)</f>
        <v>29.300000000000004</v>
      </c>
      <c r="S23" s="104">
        <f>SUM(M23+O23+Q23)</f>
        <v>22.033000000000001</v>
      </c>
      <c r="U23" s="130"/>
    </row>
    <row r="24" spans="1:21" x14ac:dyDescent="0.25">
      <c r="A24" s="87" t="s">
        <v>7</v>
      </c>
      <c r="B24" s="91">
        <v>1.2809999999999999</v>
      </c>
      <c r="C24" s="96">
        <v>1.7490000000000001</v>
      </c>
      <c r="D24" s="24">
        <v>1.4319999999999999</v>
      </c>
      <c r="E24" s="96">
        <v>1.341</v>
      </c>
      <c r="F24" s="24">
        <v>1.0920000000000001</v>
      </c>
      <c r="G24" s="99">
        <v>1.8340000000000001</v>
      </c>
      <c r="H24" s="105">
        <f t="shared" si="4"/>
        <v>3.8050000000000002</v>
      </c>
      <c r="I24" s="106">
        <f>SUM(C24,E24,G24)</f>
        <v>4.9239999999999995</v>
      </c>
      <c r="K24" s="87" t="s">
        <v>7</v>
      </c>
      <c r="L24" s="91">
        <v>1.0329999999999999</v>
      </c>
      <c r="M24" s="96">
        <v>1.367</v>
      </c>
      <c r="N24" s="24">
        <v>1.014</v>
      </c>
      <c r="O24" s="96">
        <v>1.2010000000000001</v>
      </c>
      <c r="P24" s="35">
        <v>0.89300000000000002</v>
      </c>
      <c r="Q24" s="99">
        <v>1.758</v>
      </c>
      <c r="R24" s="105">
        <f t="shared" si="6"/>
        <v>2.9399999999999995</v>
      </c>
      <c r="S24" s="106">
        <f t="shared" ref="S24:S33" si="7">SUM(M24,O24,Q24)</f>
        <v>4.3260000000000005</v>
      </c>
      <c r="U24" s="130"/>
    </row>
    <row r="25" spans="1:21" x14ac:dyDescent="0.25">
      <c r="A25" s="87" t="s">
        <v>6</v>
      </c>
      <c r="B25" s="91">
        <v>1.4350000000000001</v>
      </c>
      <c r="C25" s="96">
        <v>1.544</v>
      </c>
      <c r="D25" s="91">
        <v>2.1669999999999998</v>
      </c>
      <c r="E25" s="96">
        <v>2.1259999999999999</v>
      </c>
      <c r="F25" s="24">
        <v>1.79</v>
      </c>
      <c r="G25" s="99">
        <v>1.5569999999999999</v>
      </c>
      <c r="H25" s="105">
        <f t="shared" si="4"/>
        <v>5.3919999999999995</v>
      </c>
      <c r="I25" s="106">
        <f>SUM(C25,E25,G25)</f>
        <v>5.2270000000000003</v>
      </c>
      <c r="K25" s="87" t="s">
        <v>6</v>
      </c>
      <c r="L25" s="91">
        <v>1.659</v>
      </c>
      <c r="M25" s="96">
        <v>1.4239999999999999</v>
      </c>
      <c r="N25" s="24">
        <v>2.4540000000000002</v>
      </c>
      <c r="O25" s="96">
        <v>1.464</v>
      </c>
      <c r="P25" s="35">
        <v>2.2770000000000001</v>
      </c>
      <c r="Q25" s="99">
        <v>2.5339999999999998</v>
      </c>
      <c r="R25" s="105">
        <f t="shared" si="6"/>
        <v>6.3900000000000006</v>
      </c>
      <c r="S25" s="106">
        <f t="shared" si="7"/>
        <v>5.4219999999999997</v>
      </c>
      <c r="U25" s="130"/>
    </row>
    <row r="26" spans="1:21" x14ac:dyDescent="0.25">
      <c r="A26" s="87" t="s">
        <v>8</v>
      </c>
      <c r="B26" s="91">
        <v>1.145</v>
      </c>
      <c r="C26" s="96">
        <v>0.83299999999999996</v>
      </c>
      <c r="D26" s="24">
        <v>2.57</v>
      </c>
      <c r="E26" s="96">
        <v>1.4390000000000001</v>
      </c>
      <c r="F26" s="24">
        <v>0.71099999999999997</v>
      </c>
      <c r="G26" s="99">
        <v>1.145</v>
      </c>
      <c r="H26" s="107">
        <f t="shared" si="4"/>
        <v>4.4260000000000002</v>
      </c>
      <c r="I26" s="106">
        <f>SUM(C26,E26,G26)</f>
        <v>3.4170000000000003</v>
      </c>
      <c r="K26" s="87" t="s">
        <v>8</v>
      </c>
      <c r="L26" s="91">
        <v>0.90700000000000003</v>
      </c>
      <c r="M26" s="145">
        <v>1.55</v>
      </c>
      <c r="N26" s="24">
        <v>1.524</v>
      </c>
      <c r="O26" s="96">
        <v>1.4850000000000001</v>
      </c>
      <c r="P26" s="35">
        <v>0.77400000000000002</v>
      </c>
      <c r="Q26" s="99">
        <v>0.59599999999999997</v>
      </c>
      <c r="R26" s="107">
        <f t="shared" si="6"/>
        <v>3.2050000000000001</v>
      </c>
      <c r="S26" s="174">
        <f>SUM(M26,O26,Q26)</f>
        <v>3.6310000000000002</v>
      </c>
      <c r="U26" s="130"/>
    </row>
    <row r="27" spans="1:21" x14ac:dyDescent="0.25">
      <c r="A27" s="87" t="s">
        <v>76</v>
      </c>
      <c r="B27" s="91">
        <v>8.5</v>
      </c>
      <c r="C27" s="96">
        <v>12.044</v>
      </c>
      <c r="D27" s="24">
        <v>11.52</v>
      </c>
      <c r="E27" s="96">
        <v>11.819000000000001</v>
      </c>
      <c r="F27" s="24">
        <v>16.5</v>
      </c>
      <c r="G27" s="99">
        <v>9.7780000000000005</v>
      </c>
      <c r="H27" s="107">
        <f t="shared" si="4"/>
        <v>36.519999999999996</v>
      </c>
      <c r="I27" s="106">
        <f t="shared" si="5"/>
        <v>33.640999999999998</v>
      </c>
      <c r="K27" s="87" t="s">
        <v>76</v>
      </c>
      <c r="L27" s="91">
        <v>11.61</v>
      </c>
      <c r="M27" s="96">
        <v>17.123999999999999</v>
      </c>
      <c r="N27" s="24">
        <v>11.43</v>
      </c>
      <c r="O27" s="96">
        <v>8.86</v>
      </c>
      <c r="P27" s="80">
        <v>0</v>
      </c>
      <c r="Q27" s="99"/>
      <c r="R27" s="107">
        <f t="shared" si="6"/>
        <v>23.04</v>
      </c>
      <c r="S27" s="106">
        <f t="shared" si="7"/>
        <v>25.983999999999998</v>
      </c>
      <c r="U27" s="130"/>
    </row>
    <row r="28" spans="1:21" x14ac:dyDescent="0.25">
      <c r="A28" s="87" t="s">
        <v>77</v>
      </c>
      <c r="B28" s="91">
        <v>2.1</v>
      </c>
      <c r="C28" s="96"/>
      <c r="D28" s="24">
        <v>4.4000000000000004</v>
      </c>
      <c r="E28" s="96">
        <v>4.8499999999999996</v>
      </c>
      <c r="F28" s="24">
        <v>3.6</v>
      </c>
      <c r="G28" s="99">
        <v>4.55</v>
      </c>
      <c r="H28" s="107">
        <f t="shared" si="4"/>
        <v>10.1</v>
      </c>
      <c r="I28" s="106">
        <f t="shared" si="5"/>
        <v>9.3999999999999986</v>
      </c>
      <c r="K28" s="87" t="s">
        <v>77</v>
      </c>
      <c r="L28" s="91">
        <v>3.5</v>
      </c>
      <c r="M28" s="96">
        <v>5.65</v>
      </c>
      <c r="N28" s="32">
        <v>0</v>
      </c>
      <c r="O28" s="96">
        <v>2.4700000000000002</v>
      </c>
      <c r="P28" s="35">
        <v>4.4000000000000004</v>
      </c>
      <c r="Q28" s="99"/>
      <c r="R28" s="107">
        <f t="shared" si="6"/>
        <v>7.9</v>
      </c>
      <c r="S28" s="106">
        <f t="shared" si="7"/>
        <v>8.120000000000001</v>
      </c>
      <c r="U28" s="130"/>
    </row>
    <row r="29" spans="1:21" x14ac:dyDescent="0.25">
      <c r="A29" s="87" t="s">
        <v>79</v>
      </c>
      <c r="B29" s="32"/>
      <c r="C29" s="96"/>
      <c r="D29" s="32"/>
      <c r="E29" s="96"/>
      <c r="F29" s="80"/>
      <c r="G29" s="99"/>
      <c r="H29" s="107">
        <f t="shared" si="4"/>
        <v>0</v>
      </c>
      <c r="I29" s="106">
        <f t="shared" si="5"/>
        <v>0</v>
      </c>
      <c r="K29" s="87" t="s">
        <v>79</v>
      </c>
      <c r="L29" s="32">
        <v>0.32</v>
      </c>
      <c r="M29" s="96">
        <v>0.24</v>
      </c>
      <c r="N29" s="32"/>
      <c r="O29" s="96"/>
      <c r="P29" s="80"/>
      <c r="Q29" s="99"/>
      <c r="R29" s="107">
        <f t="shared" si="6"/>
        <v>0.32</v>
      </c>
      <c r="S29" s="106">
        <f t="shared" si="7"/>
        <v>0.24</v>
      </c>
      <c r="U29" s="130"/>
    </row>
    <row r="30" spans="1:21" x14ac:dyDescent="0.25">
      <c r="A30" s="87" t="s">
        <v>80</v>
      </c>
      <c r="B30" s="32"/>
      <c r="C30" s="96"/>
      <c r="D30" s="32"/>
      <c r="E30" s="96"/>
      <c r="F30" s="80"/>
      <c r="G30" s="99"/>
      <c r="H30" s="107">
        <f t="shared" si="4"/>
        <v>0</v>
      </c>
      <c r="I30" s="106">
        <f t="shared" si="5"/>
        <v>0</v>
      </c>
      <c r="K30" s="87" t="s">
        <v>80</v>
      </c>
      <c r="L30" s="32">
        <v>1.42</v>
      </c>
      <c r="M30" s="96">
        <v>3.7</v>
      </c>
      <c r="N30" s="32"/>
      <c r="O30" s="96"/>
      <c r="P30" s="80"/>
      <c r="Q30" s="99"/>
      <c r="R30" s="107">
        <f t="shared" si="6"/>
        <v>1.42</v>
      </c>
      <c r="S30" s="106">
        <f t="shared" si="7"/>
        <v>3.7</v>
      </c>
      <c r="U30" s="130"/>
    </row>
    <row r="31" spans="1:21" x14ac:dyDescent="0.25">
      <c r="A31" s="87" t="s">
        <v>13</v>
      </c>
      <c r="B31" s="32"/>
      <c r="C31" s="96"/>
      <c r="D31" s="32"/>
      <c r="E31" s="96"/>
      <c r="F31" s="80"/>
      <c r="G31" s="99"/>
      <c r="H31" s="107">
        <f t="shared" si="4"/>
        <v>0</v>
      </c>
      <c r="I31" s="106">
        <f t="shared" si="5"/>
        <v>0</v>
      </c>
      <c r="K31" s="87" t="s">
        <v>13</v>
      </c>
      <c r="L31" s="32">
        <v>2.8</v>
      </c>
      <c r="M31" s="96">
        <v>3.25</v>
      </c>
      <c r="N31" s="32"/>
      <c r="O31" s="96"/>
      <c r="P31" s="80"/>
      <c r="Q31" s="99"/>
      <c r="R31" s="107">
        <f t="shared" si="6"/>
        <v>2.8</v>
      </c>
      <c r="S31" s="106">
        <f t="shared" si="7"/>
        <v>3.25</v>
      </c>
      <c r="U31" s="130"/>
    </row>
    <row r="32" spans="1:21" x14ac:dyDescent="0.25">
      <c r="A32" s="87" t="s">
        <v>27</v>
      </c>
      <c r="B32" s="32">
        <v>0.182</v>
      </c>
      <c r="C32" s="96"/>
      <c r="D32" s="32"/>
      <c r="E32" s="96"/>
      <c r="F32" s="80"/>
      <c r="G32" s="99">
        <v>0.37</v>
      </c>
      <c r="H32" s="107">
        <f t="shared" si="4"/>
        <v>0.182</v>
      </c>
      <c r="I32" s="106">
        <f t="shared" si="5"/>
        <v>0.37</v>
      </c>
      <c r="K32" s="87" t="s">
        <v>27</v>
      </c>
      <c r="L32" s="32">
        <v>5.1999999999999998E-2</v>
      </c>
      <c r="M32" s="96">
        <v>0</v>
      </c>
      <c r="N32" s="32">
        <v>1.9E-2</v>
      </c>
      <c r="O32" s="96">
        <v>0.28999999999999998</v>
      </c>
      <c r="P32" s="80"/>
      <c r="Q32" s="99"/>
      <c r="R32" s="107">
        <f t="shared" si="6"/>
        <v>7.0999999999999994E-2</v>
      </c>
      <c r="S32" s="106">
        <f>SUM(M32,O32,Q32)</f>
        <v>0.28999999999999998</v>
      </c>
      <c r="U32" s="130"/>
    </row>
    <row r="33" spans="1:21" ht="15.75" thickBot="1" x14ac:dyDescent="0.3">
      <c r="A33" s="88" t="s">
        <v>81</v>
      </c>
      <c r="B33" s="92"/>
      <c r="C33" s="97"/>
      <c r="D33" s="92"/>
      <c r="E33" s="97"/>
      <c r="F33" s="81"/>
      <c r="G33" s="100"/>
      <c r="H33" s="108">
        <f t="shared" si="4"/>
        <v>0</v>
      </c>
      <c r="I33" s="109">
        <f t="shared" si="5"/>
        <v>0</v>
      </c>
      <c r="K33" s="88" t="s">
        <v>81</v>
      </c>
      <c r="L33" s="92">
        <v>3.2</v>
      </c>
      <c r="M33" s="97">
        <v>2.88</v>
      </c>
      <c r="N33" s="92"/>
      <c r="O33" s="97"/>
      <c r="P33" s="81"/>
      <c r="Q33" s="100"/>
      <c r="R33" s="108">
        <f t="shared" si="6"/>
        <v>3.2</v>
      </c>
      <c r="S33" s="109">
        <f t="shared" si="7"/>
        <v>2.88</v>
      </c>
      <c r="U33" s="130"/>
    </row>
    <row r="34" spans="1:21" x14ac:dyDescent="0.25">
      <c r="B34" s="5"/>
      <c r="C34" s="129"/>
      <c r="D34" s="5"/>
      <c r="E34" s="129"/>
      <c r="F34" s="5"/>
      <c r="G34" s="129"/>
      <c r="H34" s="7"/>
      <c r="I34" s="130"/>
      <c r="L34" s="5"/>
      <c r="M34" s="129"/>
      <c r="N34" s="5"/>
      <c r="O34" s="129"/>
      <c r="P34" s="5"/>
      <c r="Q34" s="129"/>
      <c r="R34" s="7"/>
      <c r="S34" s="130"/>
    </row>
    <row r="38" spans="1:21" ht="15.75" thickBot="1" x14ac:dyDescent="0.3"/>
    <row r="39" spans="1:21" ht="15.75" thickBot="1" x14ac:dyDescent="0.3">
      <c r="A39" s="192" t="s">
        <v>115</v>
      </c>
      <c r="B39" s="191">
        <v>2019</v>
      </c>
      <c r="C39" s="189">
        <v>2020</v>
      </c>
      <c r="D39" s="189">
        <v>2021</v>
      </c>
      <c r="E39" s="189">
        <v>2022</v>
      </c>
      <c r="F39" s="189">
        <v>2023</v>
      </c>
      <c r="G39" s="190">
        <v>2024</v>
      </c>
    </row>
    <row r="40" spans="1:21" x14ac:dyDescent="0.25">
      <c r="A40" s="193" t="s">
        <v>118</v>
      </c>
      <c r="B40" s="78"/>
      <c r="C40" s="188"/>
      <c r="D40" s="188"/>
      <c r="E40" s="188"/>
      <c r="F40" s="187"/>
      <c r="G40" s="195">
        <v>69084</v>
      </c>
    </row>
    <row r="41" spans="1:21" x14ac:dyDescent="0.25">
      <c r="A41" s="193" t="s">
        <v>117</v>
      </c>
      <c r="B41" s="80"/>
      <c r="C41" s="185"/>
      <c r="D41" s="185"/>
      <c r="E41" s="185"/>
      <c r="F41" s="186"/>
      <c r="G41" s="196">
        <v>67107</v>
      </c>
    </row>
    <row r="42" spans="1:21" x14ac:dyDescent="0.25">
      <c r="A42" s="193" t="s">
        <v>116</v>
      </c>
      <c r="B42" s="119"/>
      <c r="C42" s="185"/>
      <c r="D42" s="185"/>
      <c r="E42" s="185"/>
      <c r="F42" s="186"/>
      <c r="G42" s="196">
        <v>72316</v>
      </c>
    </row>
    <row r="43" spans="1:21" ht="15.75" thickBot="1" x14ac:dyDescent="0.3">
      <c r="A43" s="193" t="s">
        <v>119</v>
      </c>
      <c r="B43" s="119"/>
      <c r="C43" s="185"/>
      <c r="D43" s="185"/>
      <c r="E43" s="185"/>
      <c r="F43" s="186"/>
      <c r="G43" s="199"/>
    </row>
    <row r="44" spans="1:21" ht="15.75" thickBot="1" x14ac:dyDescent="0.3">
      <c r="A44" s="194" t="s">
        <v>18</v>
      </c>
      <c r="B44" s="125">
        <v>137985</v>
      </c>
      <c r="C44" s="197">
        <v>195436</v>
      </c>
      <c r="D44" s="197">
        <v>209705</v>
      </c>
      <c r="E44" s="197">
        <v>141702</v>
      </c>
      <c r="F44" s="198">
        <v>218717</v>
      </c>
      <c r="G44" s="200">
        <f>SUM(G40:G43)</f>
        <v>208507</v>
      </c>
    </row>
    <row r="50" spans="1:19" x14ac:dyDescent="0.25">
      <c r="A50" t="s">
        <v>104</v>
      </c>
    </row>
    <row r="51" spans="1:19" ht="15.75" thickBot="1" x14ac:dyDescent="0.3"/>
    <row r="52" spans="1:19" ht="15.75" thickBot="1" x14ac:dyDescent="0.3">
      <c r="A52" s="84" t="s">
        <v>98</v>
      </c>
      <c r="B52" s="94"/>
      <c r="C52" s="94"/>
      <c r="D52" s="94"/>
      <c r="E52" s="94"/>
      <c r="F52" s="94"/>
      <c r="G52" s="94"/>
      <c r="H52" s="94"/>
      <c r="I52" s="93"/>
      <c r="K52" s="84" t="s">
        <v>98</v>
      </c>
      <c r="L52" s="94"/>
      <c r="M52" s="94"/>
      <c r="N52" s="94"/>
      <c r="O52" s="94"/>
      <c r="P52" s="94"/>
      <c r="Q52" s="94"/>
      <c r="R52" s="94"/>
      <c r="S52" s="93"/>
    </row>
    <row r="53" spans="1:19" ht="15.75" thickBot="1" x14ac:dyDescent="0.3">
      <c r="A53" s="56"/>
      <c r="B53" s="56" t="s">
        <v>82</v>
      </c>
      <c r="C53" s="57"/>
      <c r="D53" s="56" t="s">
        <v>83</v>
      </c>
      <c r="E53" s="57"/>
      <c r="F53" t="s">
        <v>84</v>
      </c>
      <c r="H53" s="176" t="s">
        <v>91</v>
      </c>
      <c r="I53" s="177"/>
      <c r="K53" s="56"/>
      <c r="L53" s="56" t="s">
        <v>85</v>
      </c>
      <c r="M53" s="57"/>
      <c r="N53" s="56" t="s">
        <v>86</v>
      </c>
      <c r="O53" s="57"/>
      <c r="P53" t="s">
        <v>87</v>
      </c>
      <c r="R53" s="176" t="s">
        <v>92</v>
      </c>
      <c r="S53" s="177"/>
    </row>
    <row r="54" spans="1:19" ht="15.75" thickBot="1" x14ac:dyDescent="0.3">
      <c r="A54" s="84" t="s">
        <v>78</v>
      </c>
      <c r="B54" s="89">
        <v>2023</v>
      </c>
      <c r="C54" s="85">
        <v>2024</v>
      </c>
      <c r="D54" s="89">
        <v>2023</v>
      </c>
      <c r="E54" s="85">
        <v>2024</v>
      </c>
      <c r="F54" s="82">
        <v>2023</v>
      </c>
      <c r="G54" s="83">
        <v>2024</v>
      </c>
      <c r="H54" s="101">
        <v>2023</v>
      </c>
      <c r="I54" s="102">
        <v>2024</v>
      </c>
      <c r="K54" s="84" t="s">
        <v>78</v>
      </c>
      <c r="L54" s="89">
        <v>2023</v>
      </c>
      <c r="M54" s="85">
        <v>2024</v>
      </c>
      <c r="N54" s="89">
        <v>2023</v>
      </c>
      <c r="O54" s="85">
        <v>2024</v>
      </c>
      <c r="P54" s="82">
        <v>2023</v>
      </c>
      <c r="Q54" s="83">
        <v>2024</v>
      </c>
      <c r="R54" s="101">
        <v>2023</v>
      </c>
      <c r="S54" s="102">
        <v>2024</v>
      </c>
    </row>
    <row r="55" spans="1:19" x14ac:dyDescent="0.25">
      <c r="A55" s="86" t="s">
        <v>101</v>
      </c>
      <c r="B55" s="111">
        <v>42464</v>
      </c>
      <c r="C55" s="112">
        <v>32489</v>
      </c>
      <c r="D55" s="111">
        <v>42464</v>
      </c>
      <c r="E55" s="112">
        <v>32489</v>
      </c>
      <c r="F55" s="113">
        <v>42464</v>
      </c>
      <c r="G55" s="114">
        <v>32489</v>
      </c>
      <c r="H55" s="115">
        <f>SUM(B55,D55,F55)</f>
        <v>127392</v>
      </c>
      <c r="I55" s="116">
        <f>SUM(C55,E55,G55)</f>
        <v>97467</v>
      </c>
      <c r="K55" s="86" t="s">
        <v>101</v>
      </c>
      <c r="L55" s="133">
        <v>42464</v>
      </c>
      <c r="M55" s="112">
        <v>32489</v>
      </c>
      <c r="N55" s="133">
        <v>42464</v>
      </c>
      <c r="O55" s="112">
        <v>32489</v>
      </c>
      <c r="P55" s="141">
        <v>42464</v>
      </c>
      <c r="Q55" s="114">
        <v>32489</v>
      </c>
      <c r="R55" s="115">
        <f>SUM(L55,N55,P55)</f>
        <v>127392</v>
      </c>
      <c r="S55" s="116">
        <f t="shared" ref="S55:S64" si="8">SUM(M55,O55,Q55)</f>
        <v>97467</v>
      </c>
    </row>
    <row r="56" spans="1:19" x14ac:dyDescent="0.25">
      <c r="A56" s="87" t="s">
        <v>102</v>
      </c>
      <c r="B56" s="117">
        <v>4290</v>
      </c>
      <c r="C56" s="118">
        <v>6142</v>
      </c>
      <c r="D56" s="117">
        <v>3700</v>
      </c>
      <c r="E56" s="118">
        <v>10087</v>
      </c>
      <c r="F56" s="119">
        <v>3850</v>
      </c>
      <c r="G56" s="120">
        <v>5624</v>
      </c>
      <c r="H56" s="121">
        <f t="shared" ref="H56:H64" si="9">SUM(B56,D56,F56)</f>
        <v>11840</v>
      </c>
      <c r="I56" s="122">
        <f t="shared" ref="I56:I64" si="10">SUM(C56,E56,G56)</f>
        <v>21853</v>
      </c>
      <c r="K56" s="87" t="s">
        <v>102</v>
      </c>
      <c r="L56" s="134">
        <v>4529</v>
      </c>
      <c r="M56" s="118">
        <v>9288</v>
      </c>
      <c r="N56" s="134">
        <v>7435</v>
      </c>
      <c r="O56" s="118">
        <v>7778</v>
      </c>
      <c r="P56" s="134">
        <v>4417</v>
      </c>
      <c r="Q56" s="120">
        <v>6050</v>
      </c>
      <c r="R56" s="121">
        <f t="shared" ref="R56:R64" si="11">SUM(L56,N56,P56)</f>
        <v>16381</v>
      </c>
      <c r="S56" s="122">
        <f t="shared" si="8"/>
        <v>23116</v>
      </c>
    </row>
    <row r="57" spans="1:19" x14ac:dyDescent="0.25">
      <c r="A57" s="87" t="s">
        <v>6</v>
      </c>
      <c r="B57" s="117">
        <v>3489</v>
      </c>
      <c r="C57" s="118"/>
      <c r="D57" s="117">
        <v>1413</v>
      </c>
      <c r="E57" s="118"/>
      <c r="F57" s="119">
        <v>1559</v>
      </c>
      <c r="G57" s="120">
        <v>0</v>
      </c>
      <c r="H57" s="121">
        <f t="shared" si="9"/>
        <v>6461</v>
      </c>
      <c r="I57" s="122">
        <f t="shared" si="10"/>
        <v>0</v>
      </c>
      <c r="K57" s="87" t="s">
        <v>6</v>
      </c>
      <c r="L57" s="135"/>
      <c r="M57" s="118">
        <v>0</v>
      </c>
      <c r="N57" s="135"/>
      <c r="O57" s="118">
        <v>0</v>
      </c>
      <c r="P57" s="142"/>
      <c r="Q57" s="120">
        <v>0</v>
      </c>
      <c r="R57" s="121">
        <f t="shared" si="11"/>
        <v>0</v>
      </c>
      <c r="S57" s="122">
        <f t="shared" si="8"/>
        <v>0</v>
      </c>
    </row>
    <row r="58" spans="1:19" x14ac:dyDescent="0.25">
      <c r="A58" s="87" t="s">
        <v>8</v>
      </c>
      <c r="B58" s="117"/>
      <c r="C58" s="118"/>
      <c r="D58" s="117"/>
      <c r="E58" s="118"/>
      <c r="F58" s="119"/>
      <c r="G58" s="120">
        <v>0</v>
      </c>
      <c r="H58" s="121">
        <f t="shared" si="9"/>
        <v>0</v>
      </c>
      <c r="I58" s="122">
        <f t="shared" si="10"/>
        <v>0</v>
      </c>
      <c r="K58" s="87" t="s">
        <v>8</v>
      </c>
      <c r="L58" s="135"/>
      <c r="M58" s="118">
        <v>0</v>
      </c>
      <c r="N58" s="135"/>
      <c r="O58" s="118">
        <v>0</v>
      </c>
      <c r="P58" s="142"/>
      <c r="Q58" s="120">
        <v>0</v>
      </c>
      <c r="R58" s="121">
        <f t="shared" si="11"/>
        <v>0</v>
      </c>
      <c r="S58" s="122">
        <f t="shared" si="8"/>
        <v>0</v>
      </c>
    </row>
    <row r="59" spans="1:19" x14ac:dyDescent="0.25">
      <c r="A59" s="87" t="s">
        <v>76</v>
      </c>
      <c r="B59" s="117"/>
      <c r="C59" s="118"/>
      <c r="D59" s="117"/>
      <c r="E59" s="118">
        <v>5877</v>
      </c>
      <c r="F59" s="119">
        <v>20345</v>
      </c>
      <c r="G59" s="120">
        <v>20761</v>
      </c>
      <c r="H59" s="121">
        <f t="shared" si="9"/>
        <v>20345</v>
      </c>
      <c r="I59" s="122">
        <f t="shared" si="10"/>
        <v>26638</v>
      </c>
      <c r="K59" s="87" t="s">
        <v>76</v>
      </c>
      <c r="L59" s="134">
        <v>21214</v>
      </c>
      <c r="M59" s="118">
        <v>22506</v>
      </c>
      <c r="N59" s="134">
        <v>21953</v>
      </c>
      <c r="O59" s="118">
        <v>36829</v>
      </c>
      <c r="P59" s="134">
        <v>34063</v>
      </c>
      <c r="Q59" s="120">
        <v>26787</v>
      </c>
      <c r="R59" s="121">
        <f t="shared" si="11"/>
        <v>77230</v>
      </c>
      <c r="S59" s="122">
        <f t="shared" si="8"/>
        <v>86122</v>
      </c>
    </row>
    <row r="60" spans="1:19" x14ac:dyDescent="0.25">
      <c r="A60" s="87" t="s">
        <v>77</v>
      </c>
      <c r="B60" s="117"/>
      <c r="C60" s="118"/>
      <c r="D60" s="117"/>
      <c r="E60" s="118"/>
      <c r="F60" s="119"/>
      <c r="G60" s="120">
        <v>11771</v>
      </c>
      <c r="H60" s="121">
        <f t="shared" si="9"/>
        <v>0</v>
      </c>
      <c r="I60" s="122">
        <f t="shared" si="10"/>
        <v>11771</v>
      </c>
      <c r="K60" s="87" t="s">
        <v>77</v>
      </c>
      <c r="L60" s="135">
        <v>0</v>
      </c>
      <c r="M60" s="118">
        <v>4754</v>
      </c>
      <c r="N60" s="135">
        <v>0</v>
      </c>
      <c r="O60" s="118">
        <v>0</v>
      </c>
      <c r="P60" s="134">
        <v>25474</v>
      </c>
      <c r="Q60" s="120">
        <v>7909</v>
      </c>
      <c r="R60" s="121">
        <f t="shared" si="11"/>
        <v>25474</v>
      </c>
      <c r="S60" s="122">
        <f t="shared" si="8"/>
        <v>12663</v>
      </c>
    </row>
    <row r="61" spans="1:19" x14ac:dyDescent="0.25">
      <c r="A61" s="87" t="s">
        <v>99</v>
      </c>
      <c r="B61" s="117">
        <v>12334</v>
      </c>
      <c r="C61" s="118">
        <v>8431</v>
      </c>
      <c r="D61" s="117">
        <v>12655</v>
      </c>
      <c r="E61" s="118">
        <v>11462</v>
      </c>
      <c r="F61" s="119">
        <v>12321</v>
      </c>
      <c r="G61" s="120">
        <v>11413</v>
      </c>
      <c r="H61" s="121">
        <f t="shared" si="9"/>
        <v>37310</v>
      </c>
      <c r="I61" s="122">
        <f t="shared" si="10"/>
        <v>31306</v>
      </c>
      <c r="K61" s="87" t="s">
        <v>99</v>
      </c>
      <c r="L61" s="134">
        <v>11955</v>
      </c>
      <c r="M61" s="118">
        <v>11619</v>
      </c>
      <c r="N61" s="134">
        <v>19197</v>
      </c>
      <c r="O61" s="118">
        <v>14372</v>
      </c>
      <c r="P61" s="134">
        <v>10806</v>
      </c>
      <c r="Q61" s="120">
        <v>11606</v>
      </c>
      <c r="R61" s="121">
        <f t="shared" si="11"/>
        <v>41958</v>
      </c>
      <c r="S61" s="122">
        <f t="shared" si="8"/>
        <v>37597</v>
      </c>
    </row>
    <row r="62" spans="1:19" x14ac:dyDescent="0.25">
      <c r="A62" s="87" t="s">
        <v>100</v>
      </c>
      <c r="B62" s="117"/>
      <c r="C62" s="118"/>
      <c r="D62" s="117"/>
      <c r="E62" s="118"/>
      <c r="F62" s="119"/>
      <c r="G62" s="120"/>
      <c r="H62" s="121">
        <f t="shared" si="9"/>
        <v>0</v>
      </c>
      <c r="I62" s="122">
        <f t="shared" si="10"/>
        <v>0</v>
      </c>
      <c r="K62" s="87" t="s">
        <v>100</v>
      </c>
      <c r="L62" s="135">
        <v>37714</v>
      </c>
      <c r="M62" s="118">
        <v>44150</v>
      </c>
      <c r="N62" s="135"/>
      <c r="O62" s="118"/>
      <c r="P62" s="142"/>
      <c r="Q62" s="120">
        <v>0</v>
      </c>
      <c r="R62" s="121">
        <f t="shared" si="11"/>
        <v>37714</v>
      </c>
      <c r="S62" s="122">
        <f t="shared" si="8"/>
        <v>44150</v>
      </c>
    </row>
    <row r="63" spans="1:19" x14ac:dyDescent="0.25">
      <c r="A63" s="87"/>
      <c r="B63" s="117"/>
      <c r="C63" s="118"/>
      <c r="D63" s="117"/>
      <c r="E63" s="118"/>
      <c r="F63" s="119"/>
      <c r="G63" s="120"/>
      <c r="H63" s="121">
        <f t="shared" si="9"/>
        <v>0</v>
      </c>
      <c r="I63" s="122">
        <f t="shared" si="10"/>
        <v>0</v>
      </c>
      <c r="K63" s="87"/>
      <c r="L63" s="135"/>
      <c r="M63" s="118"/>
      <c r="N63" s="135"/>
      <c r="O63" s="118"/>
      <c r="P63" s="142"/>
      <c r="Q63" s="120"/>
      <c r="R63" s="121">
        <f t="shared" si="11"/>
        <v>0</v>
      </c>
      <c r="S63" s="122">
        <f t="shared" si="8"/>
        <v>0</v>
      </c>
    </row>
    <row r="64" spans="1:19" x14ac:dyDescent="0.25">
      <c r="A64" s="87"/>
      <c r="B64" s="117"/>
      <c r="C64" s="118"/>
      <c r="D64" s="117"/>
      <c r="E64" s="118"/>
      <c r="F64" s="119"/>
      <c r="G64" s="120"/>
      <c r="H64" s="121">
        <f t="shared" si="9"/>
        <v>0</v>
      </c>
      <c r="I64" s="122">
        <f t="shared" si="10"/>
        <v>0</v>
      </c>
      <c r="K64" s="87"/>
      <c r="L64" s="135"/>
      <c r="M64" s="118"/>
      <c r="N64" s="135"/>
      <c r="O64" s="118"/>
      <c r="P64" s="142"/>
      <c r="Q64" s="120"/>
      <c r="R64" s="121">
        <f t="shared" si="11"/>
        <v>0</v>
      </c>
      <c r="S64" s="122">
        <f t="shared" si="8"/>
        <v>0</v>
      </c>
    </row>
    <row r="65" spans="1:21" ht="15.75" thickBot="1" x14ac:dyDescent="0.3">
      <c r="A65" s="88" t="s">
        <v>103</v>
      </c>
      <c r="B65" s="123">
        <f t="shared" ref="B65:G65" si="12">SUM(B55:B64)</f>
        <v>62577</v>
      </c>
      <c r="C65" s="124">
        <f t="shared" si="12"/>
        <v>47062</v>
      </c>
      <c r="D65" s="123">
        <f t="shared" si="12"/>
        <v>60232</v>
      </c>
      <c r="E65" s="124">
        <f t="shared" si="12"/>
        <v>59915</v>
      </c>
      <c r="F65" s="125">
        <f t="shared" si="12"/>
        <v>80539</v>
      </c>
      <c r="G65" s="126">
        <f t="shared" si="12"/>
        <v>82058</v>
      </c>
      <c r="H65" s="127">
        <f>SUM(H55:H64)</f>
        <v>203348</v>
      </c>
      <c r="I65" s="128">
        <f>SUM(I55:I64)</f>
        <v>189035</v>
      </c>
      <c r="K65" s="88" t="s">
        <v>103</v>
      </c>
      <c r="L65" s="140">
        <f t="shared" ref="L65:Q65" si="13">SUM(L55:L64)</f>
        <v>117876</v>
      </c>
      <c r="M65" s="124">
        <f t="shared" si="13"/>
        <v>124806</v>
      </c>
      <c r="N65" s="140">
        <f t="shared" si="13"/>
        <v>91049</v>
      </c>
      <c r="O65" s="124">
        <f t="shared" si="13"/>
        <v>91468</v>
      </c>
      <c r="P65" s="143">
        <f t="shared" si="13"/>
        <v>117224</v>
      </c>
      <c r="Q65" s="126">
        <f t="shared" si="13"/>
        <v>84841</v>
      </c>
      <c r="R65" s="127">
        <f>SUM(R55:R64)</f>
        <v>326149</v>
      </c>
      <c r="S65" s="128">
        <f>SUM(S55:S64)</f>
        <v>301115</v>
      </c>
      <c r="T65" s="16"/>
      <c r="U65" s="16"/>
    </row>
    <row r="67" spans="1:21" ht="15.75" thickBot="1" x14ac:dyDescent="0.3"/>
    <row r="68" spans="1:21" ht="15.75" thickBot="1" x14ac:dyDescent="0.3">
      <c r="A68" s="84" t="s">
        <v>98</v>
      </c>
      <c r="B68" s="94"/>
      <c r="C68" s="94"/>
      <c r="D68" s="94"/>
      <c r="E68" s="94"/>
      <c r="F68" s="94"/>
      <c r="G68" s="94"/>
      <c r="H68" s="94"/>
      <c r="I68" s="93"/>
      <c r="K68" s="84" t="s">
        <v>98</v>
      </c>
      <c r="L68" s="94"/>
      <c r="M68" s="94"/>
      <c r="N68" s="94"/>
      <c r="O68" s="94"/>
      <c r="P68" s="94"/>
      <c r="Q68" s="94"/>
      <c r="R68" s="94"/>
      <c r="S68" s="93"/>
    </row>
    <row r="69" spans="1:21" ht="15.75" thickBot="1" x14ac:dyDescent="0.3">
      <c r="A69" s="56"/>
      <c r="B69" s="56" t="s">
        <v>88</v>
      </c>
      <c r="C69" s="57"/>
      <c r="D69" s="56" t="s">
        <v>89</v>
      </c>
      <c r="E69" s="57"/>
      <c r="F69" t="s">
        <v>90</v>
      </c>
      <c r="H69" s="176" t="s">
        <v>96</v>
      </c>
      <c r="I69" s="177"/>
      <c r="K69" s="56"/>
      <c r="L69" s="56" t="s">
        <v>93</v>
      </c>
      <c r="M69" s="57"/>
      <c r="N69" s="56" t="s">
        <v>94</v>
      </c>
      <c r="O69" s="57"/>
      <c r="P69" t="s">
        <v>95</v>
      </c>
      <c r="R69" s="176" t="s">
        <v>97</v>
      </c>
      <c r="S69" s="177"/>
    </row>
    <row r="70" spans="1:21" ht="15.75" thickBot="1" x14ac:dyDescent="0.3">
      <c r="A70" s="84" t="s">
        <v>78</v>
      </c>
      <c r="B70" s="89">
        <v>2023</v>
      </c>
      <c r="C70" s="85">
        <v>2024</v>
      </c>
      <c r="D70" s="89">
        <v>2023</v>
      </c>
      <c r="E70" s="85">
        <v>2024</v>
      </c>
      <c r="F70" s="82">
        <v>2023</v>
      </c>
      <c r="G70" s="83">
        <v>2024</v>
      </c>
      <c r="H70" s="101">
        <v>2023</v>
      </c>
      <c r="I70" s="102">
        <v>2024</v>
      </c>
      <c r="K70" s="84" t="s">
        <v>78</v>
      </c>
      <c r="L70" s="89">
        <v>2023</v>
      </c>
      <c r="M70" s="85">
        <v>2024</v>
      </c>
      <c r="N70" s="89">
        <v>2023</v>
      </c>
      <c r="O70" s="85">
        <v>2024</v>
      </c>
      <c r="P70" s="82">
        <v>2023</v>
      </c>
      <c r="Q70" s="83">
        <v>2024</v>
      </c>
      <c r="R70" s="101">
        <v>2023</v>
      </c>
      <c r="S70" s="102">
        <v>2024</v>
      </c>
    </row>
    <row r="71" spans="1:21" x14ac:dyDescent="0.25">
      <c r="A71" s="86" t="s">
        <v>101</v>
      </c>
      <c r="B71" s="133">
        <v>42464</v>
      </c>
      <c r="C71" s="112">
        <v>32489</v>
      </c>
      <c r="D71" s="133">
        <v>42464</v>
      </c>
      <c r="E71" s="112">
        <v>32489</v>
      </c>
      <c r="F71" s="141">
        <v>42464</v>
      </c>
      <c r="G71" s="114">
        <v>32489</v>
      </c>
      <c r="H71" s="115">
        <f t="shared" ref="H71:H80" si="14">SUM(B71,D71,F71)</f>
        <v>127392</v>
      </c>
      <c r="I71" s="116">
        <f t="shared" ref="I71:I80" si="15">SUM(C71,E71,G71)</f>
        <v>97467</v>
      </c>
      <c r="K71" s="86" t="s">
        <v>101</v>
      </c>
      <c r="L71" s="133">
        <v>42464</v>
      </c>
      <c r="M71" s="112">
        <v>32489</v>
      </c>
      <c r="N71" s="133">
        <v>42464</v>
      </c>
      <c r="O71" s="112">
        <v>32489</v>
      </c>
      <c r="P71" s="141">
        <v>42464</v>
      </c>
      <c r="Q71" s="114">
        <v>32489</v>
      </c>
      <c r="R71" s="115">
        <f t="shared" ref="R71:R80" si="16">SUM(L71,N71,P71)</f>
        <v>127392</v>
      </c>
      <c r="S71" s="116">
        <f t="shared" ref="S71:S80" si="17">SUM(M71,O71,Q71)</f>
        <v>97467</v>
      </c>
    </row>
    <row r="72" spans="1:21" x14ac:dyDescent="0.25">
      <c r="A72" s="87" t="s">
        <v>102</v>
      </c>
      <c r="B72" s="134">
        <v>5303</v>
      </c>
      <c r="C72" s="118">
        <v>8465</v>
      </c>
      <c r="D72" s="134">
        <v>5928</v>
      </c>
      <c r="E72" s="118">
        <v>6490</v>
      </c>
      <c r="F72" s="134">
        <v>4521</v>
      </c>
      <c r="G72" s="120">
        <v>8877</v>
      </c>
      <c r="H72" s="121">
        <f t="shared" si="14"/>
        <v>15752</v>
      </c>
      <c r="I72" s="122">
        <f t="shared" si="15"/>
        <v>23832</v>
      </c>
      <c r="K72" s="87" t="s">
        <v>102</v>
      </c>
      <c r="L72" s="134">
        <v>4277</v>
      </c>
      <c r="M72" s="118">
        <v>6616</v>
      </c>
      <c r="N72" s="134">
        <v>4198</v>
      </c>
      <c r="O72" s="118">
        <v>5813</v>
      </c>
      <c r="P72" s="144">
        <v>3697</v>
      </c>
      <c r="Q72" s="120">
        <v>-2708</v>
      </c>
      <c r="R72" s="121">
        <f t="shared" si="16"/>
        <v>12172</v>
      </c>
      <c r="S72" s="122">
        <f t="shared" si="17"/>
        <v>9721</v>
      </c>
    </row>
    <row r="73" spans="1:21" x14ac:dyDescent="0.25">
      <c r="A73" s="87" t="s">
        <v>6</v>
      </c>
      <c r="B73" s="135"/>
      <c r="C73" s="118"/>
      <c r="D73" s="135"/>
      <c r="E73" s="118"/>
      <c r="F73" s="142"/>
      <c r="G73" s="120"/>
      <c r="H73" s="121">
        <f t="shared" si="14"/>
        <v>0</v>
      </c>
      <c r="I73" s="122">
        <f t="shared" si="15"/>
        <v>0</v>
      </c>
      <c r="K73" s="87" t="s">
        <v>6</v>
      </c>
      <c r="L73" s="135"/>
      <c r="M73" s="118">
        <v>0</v>
      </c>
      <c r="N73" s="135"/>
      <c r="O73" s="118"/>
      <c r="P73" s="142"/>
      <c r="Q73" s="120"/>
      <c r="R73" s="121">
        <f t="shared" si="16"/>
        <v>0</v>
      </c>
      <c r="S73" s="122">
        <f t="shared" si="17"/>
        <v>0</v>
      </c>
    </row>
    <row r="74" spans="1:21" x14ac:dyDescent="0.25">
      <c r="A74" s="87" t="s">
        <v>8</v>
      </c>
      <c r="B74" s="135"/>
      <c r="C74" s="118"/>
      <c r="D74" s="135"/>
      <c r="E74" s="118"/>
      <c r="F74" s="142"/>
      <c r="G74" s="120"/>
      <c r="H74" s="121">
        <f t="shared" si="14"/>
        <v>0</v>
      </c>
      <c r="I74" s="122">
        <f t="shared" si="15"/>
        <v>0</v>
      </c>
      <c r="K74" s="87" t="s">
        <v>8</v>
      </c>
      <c r="L74" s="135"/>
      <c r="M74" s="118">
        <v>0</v>
      </c>
      <c r="N74" s="135"/>
      <c r="O74" s="118"/>
      <c r="P74" s="142"/>
      <c r="Q74" s="120"/>
      <c r="R74" s="121">
        <f t="shared" si="16"/>
        <v>0</v>
      </c>
      <c r="S74" s="122">
        <f t="shared" si="17"/>
        <v>0</v>
      </c>
    </row>
    <row r="75" spans="1:21" x14ac:dyDescent="0.25">
      <c r="A75" s="87" t="s">
        <v>76</v>
      </c>
      <c r="B75" s="134">
        <v>21329</v>
      </c>
      <c r="C75" s="118">
        <v>27191</v>
      </c>
      <c r="D75" s="134">
        <v>23378</v>
      </c>
      <c r="E75" s="118">
        <v>26734</v>
      </c>
      <c r="F75" s="134">
        <v>26757</v>
      </c>
      <c r="G75" s="120">
        <v>23240</v>
      </c>
      <c r="H75" s="121">
        <f t="shared" si="14"/>
        <v>71464</v>
      </c>
      <c r="I75" s="122">
        <f t="shared" si="15"/>
        <v>77165</v>
      </c>
      <c r="K75" s="87" t="s">
        <v>76</v>
      </c>
      <c r="L75" s="134">
        <v>23439</v>
      </c>
      <c r="M75" s="118">
        <v>38946</v>
      </c>
      <c r="N75" s="134">
        <v>23317</v>
      </c>
      <c r="O75" s="118">
        <v>22792</v>
      </c>
      <c r="P75" s="142">
        <v>0</v>
      </c>
      <c r="Q75" s="120"/>
      <c r="R75" s="121">
        <f t="shared" si="16"/>
        <v>46756</v>
      </c>
      <c r="S75" s="122">
        <f t="shared" si="17"/>
        <v>61738</v>
      </c>
    </row>
    <row r="76" spans="1:21" x14ac:dyDescent="0.25">
      <c r="A76" s="87" t="s">
        <v>77</v>
      </c>
      <c r="B76" s="134">
        <v>3127</v>
      </c>
      <c r="C76" s="118">
        <v>0</v>
      </c>
      <c r="D76" s="134">
        <v>19917</v>
      </c>
      <c r="E76" s="118">
        <v>6427</v>
      </c>
      <c r="F76" s="134">
        <v>5846</v>
      </c>
      <c r="G76" s="120">
        <v>6140</v>
      </c>
      <c r="H76" s="121">
        <f t="shared" si="14"/>
        <v>28890</v>
      </c>
      <c r="I76" s="122">
        <f t="shared" si="15"/>
        <v>12567</v>
      </c>
      <c r="K76" s="87" t="s">
        <v>77</v>
      </c>
      <c r="L76" s="134">
        <v>5779</v>
      </c>
      <c r="M76" s="118">
        <v>8982</v>
      </c>
      <c r="N76" s="135">
        <v>0</v>
      </c>
      <c r="O76" s="118"/>
      <c r="P76" s="144">
        <v>10766</v>
      </c>
      <c r="Q76" s="120"/>
      <c r="R76" s="121">
        <f t="shared" si="16"/>
        <v>16545</v>
      </c>
      <c r="S76" s="122">
        <f t="shared" si="17"/>
        <v>8982</v>
      </c>
    </row>
    <row r="77" spans="1:21" x14ac:dyDescent="0.25">
      <c r="A77" s="87" t="s">
        <v>99</v>
      </c>
      <c r="B77" s="134">
        <v>10474</v>
      </c>
      <c r="C77" s="118">
        <v>18674</v>
      </c>
      <c r="D77" s="134">
        <v>11108</v>
      </c>
      <c r="E77" s="118">
        <v>11842</v>
      </c>
      <c r="F77" s="134">
        <v>13245</v>
      </c>
      <c r="G77" s="120">
        <v>11103</v>
      </c>
      <c r="H77" s="121">
        <f t="shared" si="14"/>
        <v>34827</v>
      </c>
      <c r="I77" s="122">
        <f t="shared" si="15"/>
        <v>41619</v>
      </c>
      <c r="K77" s="87" t="s">
        <v>99</v>
      </c>
      <c r="L77" s="134">
        <v>11610</v>
      </c>
      <c r="M77" s="118">
        <v>11553</v>
      </c>
      <c r="N77" s="134">
        <v>17374</v>
      </c>
      <c r="O77" s="118">
        <v>11746</v>
      </c>
      <c r="P77" s="144">
        <v>13216</v>
      </c>
      <c r="Q77" s="120">
        <v>10911</v>
      </c>
      <c r="R77" s="121">
        <f t="shared" si="16"/>
        <v>42200</v>
      </c>
      <c r="S77" s="122">
        <f t="shared" si="17"/>
        <v>34210</v>
      </c>
    </row>
    <row r="78" spans="1:21" x14ac:dyDescent="0.25">
      <c r="A78" s="87" t="s">
        <v>100</v>
      </c>
      <c r="B78" s="135"/>
      <c r="C78" s="118"/>
      <c r="D78" s="135"/>
      <c r="E78" s="118"/>
      <c r="F78" s="142">
        <v>35207</v>
      </c>
      <c r="G78" s="120"/>
      <c r="H78" s="121">
        <f t="shared" si="14"/>
        <v>35207</v>
      </c>
      <c r="I78" s="122">
        <f t="shared" si="15"/>
        <v>0</v>
      </c>
      <c r="K78" s="87" t="s">
        <v>100</v>
      </c>
      <c r="L78" s="135">
        <v>0</v>
      </c>
      <c r="M78" s="118">
        <v>43600</v>
      </c>
      <c r="N78" s="135"/>
      <c r="O78" s="118"/>
      <c r="P78" s="142"/>
      <c r="Q78" s="120"/>
      <c r="R78" s="121">
        <f t="shared" si="16"/>
        <v>0</v>
      </c>
      <c r="S78" s="122">
        <f t="shared" si="17"/>
        <v>43600</v>
      </c>
    </row>
    <row r="79" spans="1:21" x14ac:dyDescent="0.25">
      <c r="A79" s="87"/>
      <c r="B79" s="135"/>
      <c r="C79" s="118"/>
      <c r="D79" s="135"/>
      <c r="E79" s="118"/>
      <c r="F79" s="142"/>
      <c r="G79" s="120"/>
      <c r="H79" s="121">
        <f t="shared" si="14"/>
        <v>0</v>
      </c>
      <c r="I79" s="122">
        <f t="shared" si="15"/>
        <v>0</v>
      </c>
      <c r="K79" s="87"/>
      <c r="L79" s="135"/>
      <c r="M79" s="118"/>
      <c r="N79" s="135"/>
      <c r="O79" s="118"/>
      <c r="P79" s="142"/>
      <c r="Q79" s="120"/>
      <c r="R79" s="121">
        <f t="shared" si="16"/>
        <v>0</v>
      </c>
      <c r="S79" s="122">
        <f t="shared" si="17"/>
        <v>0</v>
      </c>
    </row>
    <row r="80" spans="1:21" x14ac:dyDescent="0.25">
      <c r="A80" s="87"/>
      <c r="B80" s="135"/>
      <c r="C80" s="118"/>
      <c r="D80" s="135"/>
      <c r="E80" s="118"/>
      <c r="F80" s="142"/>
      <c r="G80" s="120"/>
      <c r="H80" s="121">
        <f t="shared" si="14"/>
        <v>0</v>
      </c>
      <c r="I80" s="122">
        <f t="shared" si="15"/>
        <v>0</v>
      </c>
      <c r="K80" s="87"/>
      <c r="L80" s="135"/>
      <c r="M80" s="118"/>
      <c r="N80" s="135"/>
      <c r="O80" s="118"/>
      <c r="P80" s="142"/>
      <c r="Q80" s="120"/>
      <c r="R80" s="121">
        <f t="shared" si="16"/>
        <v>0</v>
      </c>
      <c r="S80" s="122">
        <f t="shared" si="17"/>
        <v>0</v>
      </c>
    </row>
    <row r="81" spans="1:21" ht="15.75" thickBot="1" x14ac:dyDescent="0.3">
      <c r="A81" s="88" t="s">
        <v>103</v>
      </c>
      <c r="B81" s="140">
        <f t="shared" ref="B81:G81" si="18">SUM(B71:B80)</f>
        <v>82697</v>
      </c>
      <c r="C81" s="124">
        <f t="shared" si="18"/>
        <v>86819</v>
      </c>
      <c r="D81" s="140">
        <f t="shared" si="18"/>
        <v>102795</v>
      </c>
      <c r="E81" s="124">
        <f t="shared" si="18"/>
        <v>83982</v>
      </c>
      <c r="F81" s="143">
        <f t="shared" si="18"/>
        <v>128040</v>
      </c>
      <c r="G81" s="126">
        <f t="shared" si="18"/>
        <v>81849</v>
      </c>
      <c r="H81" s="127">
        <f>SUM(H71:H80)</f>
        <v>313532</v>
      </c>
      <c r="I81" s="128">
        <f>SUM(C81,E81,G81)</f>
        <v>252650</v>
      </c>
      <c r="K81" s="88" t="s">
        <v>103</v>
      </c>
      <c r="L81" s="140">
        <f t="shared" ref="L81:Q81" si="19">SUM(L71:L80)</f>
        <v>87569</v>
      </c>
      <c r="M81" s="124">
        <f t="shared" si="19"/>
        <v>142186</v>
      </c>
      <c r="N81" s="140">
        <f t="shared" si="19"/>
        <v>87353</v>
      </c>
      <c r="O81" s="124">
        <f t="shared" si="19"/>
        <v>72840</v>
      </c>
      <c r="P81" s="143">
        <f t="shared" si="19"/>
        <v>70143</v>
      </c>
      <c r="Q81" s="126">
        <f t="shared" si="19"/>
        <v>40692</v>
      </c>
      <c r="R81" s="127">
        <f>SUM(R71:R80)</f>
        <v>245065</v>
      </c>
      <c r="S81" s="128">
        <f>SUM(M81,O81,Q81)</f>
        <v>255718</v>
      </c>
      <c r="T81" s="16"/>
      <c r="U81" s="16"/>
    </row>
    <row r="82" spans="1:21" x14ac:dyDescent="0.25">
      <c r="T82" s="16"/>
      <c r="U82" s="16"/>
    </row>
    <row r="84" spans="1:21" ht="15.75" thickBot="1" x14ac:dyDescent="0.3">
      <c r="A84" t="s">
        <v>111</v>
      </c>
    </row>
    <row r="85" spans="1:21" ht="15.75" thickBot="1" x14ac:dyDescent="0.3">
      <c r="A85" s="178" t="s">
        <v>109</v>
      </c>
      <c r="B85" s="180"/>
      <c r="C85" s="180"/>
      <c r="D85" s="180"/>
      <c r="E85" s="180"/>
      <c r="F85" s="180"/>
      <c r="G85" s="180"/>
      <c r="H85" s="180"/>
      <c r="I85" s="180"/>
      <c r="J85" s="180"/>
      <c r="K85" s="179"/>
      <c r="U85" s="16"/>
    </row>
    <row r="86" spans="1:21" ht="15.75" thickBot="1" x14ac:dyDescent="0.3">
      <c r="A86" s="56"/>
      <c r="B86" s="56" t="s">
        <v>105</v>
      </c>
      <c r="C86" s="57"/>
      <c r="D86" s="56" t="s">
        <v>106</v>
      </c>
      <c r="E86" s="57"/>
      <c r="F86" t="s">
        <v>107</v>
      </c>
      <c r="H86" s="178" t="s">
        <v>108</v>
      </c>
      <c r="I86" s="179"/>
      <c r="J86" s="183" t="s">
        <v>110</v>
      </c>
      <c r="K86" s="184"/>
    </row>
    <row r="87" spans="1:21" ht="15.75" thickBot="1" x14ac:dyDescent="0.3">
      <c r="A87" s="84" t="s">
        <v>78</v>
      </c>
      <c r="B87" s="89">
        <v>2023</v>
      </c>
      <c r="C87" s="85">
        <v>2024</v>
      </c>
      <c r="D87" s="89">
        <v>2023</v>
      </c>
      <c r="E87" s="85">
        <v>2024</v>
      </c>
      <c r="F87" s="82">
        <v>2023</v>
      </c>
      <c r="G87" s="83">
        <v>2024</v>
      </c>
      <c r="H87" s="67">
        <v>2023</v>
      </c>
      <c r="I87" s="132">
        <v>2024</v>
      </c>
      <c r="J87" s="89">
        <v>2023</v>
      </c>
      <c r="K87" s="170">
        <v>2024</v>
      </c>
      <c r="M87" s="5"/>
      <c r="N87" s="129"/>
    </row>
    <row r="88" spans="1:21" x14ac:dyDescent="0.25">
      <c r="A88" s="86" t="s">
        <v>101</v>
      </c>
      <c r="B88" s="115">
        <f t="shared" ref="B88:C95" si="20">H55</f>
        <v>127392</v>
      </c>
      <c r="C88" s="116">
        <f t="shared" si="20"/>
        <v>97467</v>
      </c>
      <c r="D88" s="115">
        <f t="shared" ref="D88:D95" si="21">R55</f>
        <v>127392</v>
      </c>
      <c r="E88" s="116">
        <v>97467</v>
      </c>
      <c r="F88" s="150">
        <f t="shared" ref="F88:F95" si="22">H71</f>
        <v>127392</v>
      </c>
      <c r="G88" s="153">
        <f>I71</f>
        <v>97467</v>
      </c>
      <c r="H88" s="115">
        <f t="shared" ref="H88:H94" si="23">R71</f>
        <v>127392</v>
      </c>
      <c r="I88" s="116">
        <v>97467</v>
      </c>
      <c r="J88" s="156">
        <f>SUM(B88,D88,F88,H88)</f>
        <v>509568</v>
      </c>
      <c r="K88" s="112">
        <f>SUM(C88+E88+G88+I88)</f>
        <v>389868</v>
      </c>
      <c r="M88" s="16"/>
      <c r="N88" s="169"/>
      <c r="U88" s="16"/>
    </row>
    <row r="89" spans="1:21" x14ac:dyDescent="0.25">
      <c r="A89" s="87" t="s">
        <v>102</v>
      </c>
      <c r="B89" s="121">
        <f t="shared" si="20"/>
        <v>11840</v>
      </c>
      <c r="C89" s="122">
        <f t="shared" si="20"/>
        <v>21853</v>
      </c>
      <c r="D89" s="121">
        <f t="shared" si="21"/>
        <v>16381</v>
      </c>
      <c r="E89" s="122">
        <v>23116</v>
      </c>
      <c r="F89" s="151">
        <f t="shared" si="22"/>
        <v>15752</v>
      </c>
      <c r="G89" s="154">
        <f>I72</f>
        <v>23832</v>
      </c>
      <c r="H89" s="121">
        <f t="shared" si="23"/>
        <v>12172</v>
      </c>
      <c r="I89" s="122">
        <f>S72</f>
        <v>9721</v>
      </c>
      <c r="J89" s="157">
        <f>SUM(B89,D89,F89,H89)</f>
        <v>56145</v>
      </c>
      <c r="K89" s="118">
        <f>SUM(C89+E89+G89+I89)</f>
        <v>78522</v>
      </c>
      <c r="M89" s="16"/>
      <c r="N89" s="169"/>
    </row>
    <row r="90" spans="1:21" x14ac:dyDescent="0.25">
      <c r="A90" s="87" t="s">
        <v>6</v>
      </c>
      <c r="B90" s="121">
        <f t="shared" si="20"/>
        <v>6461</v>
      </c>
      <c r="C90" s="122">
        <f t="shared" si="20"/>
        <v>0</v>
      </c>
      <c r="D90" s="121">
        <f t="shared" si="21"/>
        <v>0</v>
      </c>
      <c r="E90" s="122">
        <v>0</v>
      </c>
      <c r="F90" s="151">
        <f t="shared" si="22"/>
        <v>0</v>
      </c>
      <c r="G90" s="154">
        <v>0</v>
      </c>
      <c r="H90" s="121">
        <f t="shared" si="23"/>
        <v>0</v>
      </c>
      <c r="I90" s="122">
        <v>0</v>
      </c>
      <c r="J90" s="157">
        <f>SUM(B90,D90,F90,H90)</f>
        <v>6461</v>
      </c>
      <c r="K90" s="96">
        <v>0</v>
      </c>
      <c r="M90" s="16"/>
      <c r="N90" s="169"/>
    </row>
    <row r="91" spans="1:21" x14ac:dyDescent="0.25">
      <c r="A91" s="87" t="s">
        <v>8</v>
      </c>
      <c r="B91" s="121">
        <f t="shared" si="20"/>
        <v>0</v>
      </c>
      <c r="C91" s="122">
        <f t="shared" si="20"/>
        <v>0</v>
      </c>
      <c r="D91" s="121">
        <f t="shared" si="21"/>
        <v>0</v>
      </c>
      <c r="E91" s="122">
        <v>0</v>
      </c>
      <c r="F91" s="151">
        <f t="shared" si="22"/>
        <v>0</v>
      </c>
      <c r="G91" s="154">
        <v>0</v>
      </c>
      <c r="H91" s="121">
        <f t="shared" si="23"/>
        <v>0</v>
      </c>
      <c r="I91" s="122">
        <v>0</v>
      </c>
      <c r="J91" s="158">
        <v>0</v>
      </c>
      <c r="K91" s="96">
        <v>0</v>
      </c>
      <c r="N91" s="14"/>
    </row>
    <row r="92" spans="1:21" x14ac:dyDescent="0.25">
      <c r="A92" s="87" t="s">
        <v>76</v>
      </c>
      <c r="B92" s="121">
        <f t="shared" si="20"/>
        <v>20345</v>
      </c>
      <c r="C92" s="122">
        <f t="shared" si="20"/>
        <v>26638</v>
      </c>
      <c r="D92" s="121">
        <f t="shared" si="21"/>
        <v>77230</v>
      </c>
      <c r="E92" s="122">
        <v>86122</v>
      </c>
      <c r="F92" s="151">
        <f t="shared" si="22"/>
        <v>71464</v>
      </c>
      <c r="G92" s="154">
        <f>I75</f>
        <v>77165</v>
      </c>
      <c r="H92" s="121">
        <f t="shared" si="23"/>
        <v>46756</v>
      </c>
      <c r="I92" s="122">
        <f>S75</f>
        <v>61738</v>
      </c>
      <c r="J92" s="157">
        <f>SUM(B92,D92,F92,H92)</f>
        <v>215795</v>
      </c>
      <c r="K92" s="118">
        <f>SUM(C92+E92+G92+I92)</f>
        <v>251663</v>
      </c>
      <c r="M92" s="16"/>
      <c r="N92" s="169"/>
    </row>
    <row r="93" spans="1:21" x14ac:dyDescent="0.25">
      <c r="A93" s="87" t="s">
        <v>77</v>
      </c>
      <c r="B93" s="121">
        <f t="shared" si="20"/>
        <v>0</v>
      </c>
      <c r="C93" s="122">
        <f t="shared" si="20"/>
        <v>11771</v>
      </c>
      <c r="D93" s="121">
        <f t="shared" si="21"/>
        <v>25474</v>
      </c>
      <c r="E93" s="122">
        <v>12663</v>
      </c>
      <c r="F93" s="151">
        <f t="shared" si="22"/>
        <v>28890</v>
      </c>
      <c r="G93" s="154">
        <f>I76</f>
        <v>12567</v>
      </c>
      <c r="H93" s="121">
        <f t="shared" si="23"/>
        <v>16545</v>
      </c>
      <c r="I93" s="122">
        <f>S76</f>
        <v>8982</v>
      </c>
      <c r="J93" s="157">
        <f>SUM(B93,D93,F93,H93)</f>
        <v>70909</v>
      </c>
      <c r="K93" s="118">
        <f>SUM(C93+E93+G93+I93)</f>
        <v>45983</v>
      </c>
      <c r="M93" s="16"/>
      <c r="N93" s="169"/>
    </row>
    <row r="94" spans="1:21" x14ac:dyDescent="0.25">
      <c r="A94" s="87" t="s">
        <v>99</v>
      </c>
      <c r="B94" s="121">
        <f t="shared" si="20"/>
        <v>37310</v>
      </c>
      <c r="C94" s="122">
        <f t="shared" si="20"/>
        <v>31306</v>
      </c>
      <c r="D94" s="121">
        <f t="shared" si="21"/>
        <v>41958</v>
      </c>
      <c r="E94" s="122">
        <v>37597</v>
      </c>
      <c r="F94" s="151">
        <f t="shared" si="22"/>
        <v>34827</v>
      </c>
      <c r="G94" s="154">
        <f>I77</f>
        <v>41619</v>
      </c>
      <c r="H94" s="121">
        <f t="shared" si="23"/>
        <v>42200</v>
      </c>
      <c r="I94" s="122">
        <f>S77</f>
        <v>34210</v>
      </c>
      <c r="J94" s="157">
        <f>SUM(B94,D94,F94,H94)</f>
        <v>156295</v>
      </c>
      <c r="K94" s="118">
        <f>SUM(C94+E94+G94+I94)</f>
        <v>144732</v>
      </c>
      <c r="M94" s="16"/>
      <c r="N94" s="169"/>
    </row>
    <row r="95" spans="1:21" x14ac:dyDescent="0.25">
      <c r="A95" s="87" t="s">
        <v>100</v>
      </c>
      <c r="B95" s="121">
        <f t="shared" si="20"/>
        <v>0</v>
      </c>
      <c r="C95" s="122">
        <f t="shared" si="20"/>
        <v>0</v>
      </c>
      <c r="D95" s="121">
        <f t="shared" si="21"/>
        <v>37714</v>
      </c>
      <c r="E95" s="122">
        <v>44150</v>
      </c>
      <c r="F95" s="151">
        <f t="shared" si="22"/>
        <v>35207</v>
      </c>
      <c r="G95" s="154"/>
      <c r="H95" s="121"/>
      <c r="I95" s="122">
        <f>S78</f>
        <v>43600</v>
      </c>
      <c r="J95" s="157">
        <f>SUM(D95,B95,F95,H95)</f>
        <v>72921</v>
      </c>
      <c r="K95" s="118">
        <f>SUM(E95+I95)</f>
        <v>87750</v>
      </c>
      <c r="M95" s="16"/>
      <c r="N95" s="169"/>
    </row>
    <row r="96" spans="1:21" x14ac:dyDescent="0.25">
      <c r="A96" s="87"/>
      <c r="B96" s="121"/>
      <c r="C96" s="122"/>
      <c r="D96" s="121"/>
      <c r="E96" s="122"/>
      <c r="F96" s="151"/>
      <c r="G96" s="154"/>
      <c r="H96" s="121"/>
      <c r="I96" s="122"/>
      <c r="J96" s="158"/>
      <c r="K96" s="118"/>
      <c r="N96" s="14"/>
    </row>
    <row r="97" spans="1:22" x14ac:dyDescent="0.25">
      <c r="A97" s="87"/>
      <c r="B97" s="121"/>
      <c r="C97" s="122"/>
      <c r="D97" s="121"/>
      <c r="E97" s="122"/>
      <c r="F97" s="151"/>
      <c r="G97" s="154"/>
      <c r="H97" s="121"/>
      <c r="I97" s="122"/>
      <c r="J97" s="159"/>
      <c r="K97" s="96"/>
      <c r="N97" s="14"/>
    </row>
    <row r="98" spans="1:22" ht="15.75" thickBot="1" x14ac:dyDescent="0.3">
      <c r="A98" s="88" t="s">
        <v>103</v>
      </c>
      <c r="B98" s="127">
        <f>SUM(B88:B97)</f>
        <v>203348</v>
      </c>
      <c r="C98" s="128">
        <f t="shared" ref="C98:I98" si="24">SUM(C88:C97)</f>
        <v>189035</v>
      </c>
      <c r="D98" s="123">
        <f>SUM(D88:D97)</f>
        <v>326149</v>
      </c>
      <c r="E98" s="128">
        <f>SUM(E88:E97)</f>
        <v>301115</v>
      </c>
      <c r="F98" s="152">
        <f>SUM(F88:F97)</f>
        <v>313532</v>
      </c>
      <c r="G98" s="155">
        <f t="shared" si="24"/>
        <v>252650</v>
      </c>
      <c r="H98" s="127">
        <f>SUM(H88:H97)</f>
        <v>245065</v>
      </c>
      <c r="I98" s="128">
        <f t="shared" si="24"/>
        <v>255718</v>
      </c>
      <c r="J98" s="160">
        <f>SUM(B98,D98,F98,H98)</f>
        <v>1088094</v>
      </c>
      <c r="K98" s="124">
        <f>SUM(C98,E98,G98,I98)</f>
        <v>998518</v>
      </c>
      <c r="M98" s="16"/>
      <c r="N98" s="169"/>
    </row>
    <row r="100" spans="1:22" ht="15.75" thickBot="1" x14ac:dyDescent="0.3">
      <c r="A100" t="s">
        <v>114</v>
      </c>
    </row>
    <row r="101" spans="1:22" ht="15.75" thickBot="1" x14ac:dyDescent="0.3">
      <c r="A101" s="178" t="s">
        <v>75</v>
      </c>
      <c r="B101" s="180"/>
      <c r="C101" s="180"/>
      <c r="D101" s="180"/>
      <c r="E101" s="180"/>
      <c r="F101" s="180"/>
      <c r="G101" s="180"/>
      <c r="H101" s="180"/>
      <c r="I101" s="180"/>
      <c r="J101" s="180"/>
      <c r="K101" s="179"/>
    </row>
    <row r="102" spans="1:22" ht="15.75" thickBot="1" x14ac:dyDescent="0.3">
      <c r="A102" s="56"/>
      <c r="B102" s="56" t="s">
        <v>112</v>
      </c>
      <c r="C102" s="57"/>
      <c r="D102" s="56" t="s">
        <v>106</v>
      </c>
      <c r="E102" s="57"/>
      <c r="F102" t="s">
        <v>107</v>
      </c>
      <c r="H102" s="181" t="s">
        <v>113</v>
      </c>
      <c r="I102" s="182"/>
      <c r="J102" s="183" t="s">
        <v>110</v>
      </c>
      <c r="K102" s="184"/>
    </row>
    <row r="103" spans="1:22" ht="15.75" thickBot="1" x14ac:dyDescent="0.3">
      <c r="A103" s="84" t="s">
        <v>78</v>
      </c>
      <c r="B103" s="89">
        <v>2023</v>
      </c>
      <c r="C103" s="85">
        <v>2024</v>
      </c>
      <c r="D103" s="89">
        <v>2023</v>
      </c>
      <c r="E103" s="85">
        <v>2024</v>
      </c>
      <c r="F103" s="82">
        <v>2023</v>
      </c>
      <c r="G103" s="83">
        <v>2024</v>
      </c>
      <c r="H103" s="67">
        <v>2023</v>
      </c>
      <c r="I103" s="132">
        <v>2024</v>
      </c>
      <c r="J103" s="164">
        <v>2023</v>
      </c>
      <c r="K103" s="171">
        <v>2024</v>
      </c>
      <c r="M103" s="5"/>
      <c r="N103" s="129"/>
    </row>
    <row r="104" spans="1:22" x14ac:dyDescent="0.25">
      <c r="A104" s="86" t="s">
        <v>58</v>
      </c>
      <c r="B104" s="103">
        <f t="shared" ref="B104:B114" si="25">H7</f>
        <v>26.929000000000002</v>
      </c>
      <c r="C104" s="104">
        <f t="shared" ref="C104:C114" si="26">I7</f>
        <v>20.163</v>
      </c>
      <c r="D104" s="139">
        <f t="shared" ref="D104:D114" si="27">R7</f>
        <v>30.285</v>
      </c>
      <c r="E104" s="146">
        <f t="shared" ref="E104:E114" si="28">S7</f>
        <v>24.213999999999999</v>
      </c>
      <c r="F104" s="165">
        <f t="shared" ref="F104:G106" si="29">H23</f>
        <v>25.137</v>
      </c>
      <c r="G104" s="136">
        <f t="shared" si="29"/>
        <v>26.804000000000002</v>
      </c>
      <c r="H104" s="161">
        <f t="shared" ref="H104:H114" si="30">R23</f>
        <v>29.300000000000004</v>
      </c>
      <c r="I104" s="104">
        <f t="shared" ref="I104:I114" si="31">S23</f>
        <v>22.033000000000001</v>
      </c>
      <c r="J104" s="139">
        <f t="shared" ref="J104:J110" si="32">SUM(B104,D104,F104,H104)</f>
        <v>111.65100000000001</v>
      </c>
      <c r="K104" s="172">
        <f t="shared" ref="K104:K109" si="33">SUM(C104+E104+G104+I104)</f>
        <v>93.213999999999999</v>
      </c>
      <c r="L104" s="7"/>
      <c r="M104" s="12"/>
      <c r="N104" s="168"/>
    </row>
    <row r="105" spans="1:22" x14ac:dyDescent="0.25">
      <c r="A105" s="87" t="s">
        <v>7</v>
      </c>
      <c r="B105" s="105">
        <f t="shared" si="25"/>
        <v>2.8600000000000003</v>
      </c>
      <c r="C105" s="106">
        <f t="shared" si="26"/>
        <v>4.5149999999999997</v>
      </c>
      <c r="D105" s="105">
        <f t="shared" si="27"/>
        <v>3.9550000000000001</v>
      </c>
      <c r="E105" s="147">
        <f t="shared" si="28"/>
        <v>4.7759999999999998</v>
      </c>
      <c r="F105" s="165">
        <f t="shared" si="29"/>
        <v>3.8050000000000002</v>
      </c>
      <c r="G105" s="137">
        <f t="shared" si="29"/>
        <v>4.9239999999999995</v>
      </c>
      <c r="H105" s="162">
        <f t="shared" si="30"/>
        <v>2.9399999999999995</v>
      </c>
      <c r="I105" s="106">
        <f t="shared" si="31"/>
        <v>4.3260000000000005</v>
      </c>
      <c r="J105" s="105">
        <f t="shared" si="32"/>
        <v>13.56</v>
      </c>
      <c r="K105" s="173">
        <f t="shared" si="33"/>
        <v>18.541</v>
      </c>
      <c r="L105" s="12"/>
      <c r="M105" s="12"/>
      <c r="N105" s="168"/>
      <c r="R105" s="6"/>
      <c r="S105" s="6"/>
      <c r="T105" s="6"/>
      <c r="U105" s="5"/>
      <c r="V105" s="6"/>
    </row>
    <row r="106" spans="1:22" x14ac:dyDescent="0.25">
      <c r="A106" s="87" t="s">
        <v>6</v>
      </c>
      <c r="B106" s="105">
        <f t="shared" si="25"/>
        <v>3.746</v>
      </c>
      <c r="C106" s="106">
        <f t="shared" si="26"/>
        <v>6.0010000000000003</v>
      </c>
      <c r="D106" s="105">
        <f t="shared" si="27"/>
        <v>4.4889999999999999</v>
      </c>
      <c r="E106" s="147">
        <f t="shared" si="28"/>
        <v>4.548</v>
      </c>
      <c r="F106" s="165">
        <f t="shared" si="29"/>
        <v>5.3919999999999995</v>
      </c>
      <c r="G106" s="137">
        <f t="shared" si="29"/>
        <v>5.2270000000000003</v>
      </c>
      <c r="H106" s="162">
        <f t="shared" si="30"/>
        <v>6.3900000000000006</v>
      </c>
      <c r="I106" s="106">
        <f t="shared" si="31"/>
        <v>5.4219999999999997</v>
      </c>
      <c r="J106" s="105">
        <f t="shared" si="32"/>
        <v>20.016999999999999</v>
      </c>
      <c r="K106" s="173">
        <f t="shared" si="33"/>
        <v>21.198</v>
      </c>
      <c r="L106" s="12"/>
      <c r="M106" s="12"/>
      <c r="N106" s="168"/>
      <c r="R106" s="6"/>
      <c r="S106" s="6"/>
      <c r="T106" s="6"/>
      <c r="U106" s="5"/>
      <c r="V106" s="6"/>
    </row>
    <row r="107" spans="1:22" x14ac:dyDescent="0.25">
      <c r="A107" s="87" t="s">
        <v>8</v>
      </c>
      <c r="B107" s="107">
        <f t="shared" si="25"/>
        <v>3.51</v>
      </c>
      <c r="C107" s="106">
        <f t="shared" si="26"/>
        <v>4.1760000000000002</v>
      </c>
      <c r="D107" s="105">
        <f t="shared" si="27"/>
        <v>3.4119999999999999</v>
      </c>
      <c r="E107" s="147">
        <f t="shared" si="28"/>
        <v>3.214</v>
      </c>
      <c r="F107" s="165">
        <f>H10</f>
        <v>3.51</v>
      </c>
      <c r="G107" s="137">
        <f>I26</f>
        <v>3.4170000000000003</v>
      </c>
      <c r="H107" s="162">
        <f t="shared" si="30"/>
        <v>3.2050000000000001</v>
      </c>
      <c r="I107" s="106">
        <f t="shared" si="31"/>
        <v>3.6310000000000002</v>
      </c>
      <c r="J107" s="105">
        <f t="shared" si="32"/>
        <v>13.636999999999999</v>
      </c>
      <c r="K107" s="173">
        <f t="shared" si="33"/>
        <v>14.438000000000001</v>
      </c>
      <c r="L107" s="7"/>
      <c r="M107" s="12"/>
      <c r="N107" s="168"/>
      <c r="Q107" s="6"/>
      <c r="R107" s="6"/>
      <c r="S107" s="6"/>
      <c r="T107" s="6"/>
      <c r="U107" s="5"/>
      <c r="V107" s="5"/>
    </row>
    <row r="108" spans="1:22" x14ac:dyDescent="0.25">
      <c r="A108" s="87" t="s">
        <v>76</v>
      </c>
      <c r="B108" s="107">
        <f t="shared" si="25"/>
        <v>7.05</v>
      </c>
      <c r="C108" s="106">
        <f t="shared" si="26"/>
        <v>10.071</v>
      </c>
      <c r="D108" s="105">
        <f t="shared" si="27"/>
        <v>33.549999999999997</v>
      </c>
      <c r="E108" s="147">
        <f t="shared" si="28"/>
        <v>36.047000000000004</v>
      </c>
      <c r="F108" s="165">
        <f>H27</f>
        <v>36.519999999999996</v>
      </c>
      <c r="G108" s="137">
        <f>I27</f>
        <v>33.640999999999998</v>
      </c>
      <c r="H108" s="162">
        <f t="shared" si="30"/>
        <v>23.04</v>
      </c>
      <c r="I108" s="106">
        <f t="shared" si="31"/>
        <v>25.983999999999998</v>
      </c>
      <c r="J108" s="105">
        <f t="shared" si="32"/>
        <v>100.16</v>
      </c>
      <c r="K108" s="173">
        <f t="shared" si="33"/>
        <v>105.74299999999999</v>
      </c>
      <c r="L108" s="7"/>
      <c r="M108" s="12"/>
      <c r="N108" s="168"/>
      <c r="Q108" s="6"/>
      <c r="R108" s="6"/>
      <c r="S108" s="6"/>
      <c r="T108" s="6"/>
      <c r="U108" s="5"/>
    </row>
    <row r="109" spans="1:22" x14ac:dyDescent="0.25">
      <c r="A109" s="87" t="s">
        <v>77</v>
      </c>
      <c r="B109" s="107">
        <f t="shared" si="25"/>
        <v>0</v>
      </c>
      <c r="C109" s="106">
        <f t="shared" si="26"/>
        <v>4.82</v>
      </c>
      <c r="D109" s="105">
        <f t="shared" si="27"/>
        <v>14.9</v>
      </c>
      <c r="E109" s="147">
        <f t="shared" si="28"/>
        <v>9.5</v>
      </c>
      <c r="F109" s="165">
        <f>H28</f>
        <v>10.1</v>
      </c>
      <c r="G109" s="137">
        <f>I28</f>
        <v>9.3999999999999986</v>
      </c>
      <c r="H109" s="162">
        <f t="shared" si="30"/>
        <v>7.9</v>
      </c>
      <c r="I109" s="106">
        <f t="shared" si="31"/>
        <v>8.120000000000001</v>
      </c>
      <c r="J109" s="105">
        <f t="shared" si="32"/>
        <v>32.9</v>
      </c>
      <c r="K109" s="173">
        <f t="shared" si="33"/>
        <v>31.84</v>
      </c>
      <c r="L109" s="7"/>
      <c r="M109" s="12"/>
      <c r="N109" s="168"/>
      <c r="Q109" s="6"/>
      <c r="R109" s="6"/>
      <c r="S109" s="6"/>
      <c r="T109" s="6"/>
      <c r="U109" s="5"/>
      <c r="V109" s="16"/>
    </row>
    <row r="110" spans="1:22" x14ac:dyDescent="0.25">
      <c r="A110" s="87" t="s">
        <v>79</v>
      </c>
      <c r="B110" s="107">
        <f t="shared" si="25"/>
        <v>0</v>
      </c>
      <c r="C110" s="106">
        <f t="shared" si="26"/>
        <v>0</v>
      </c>
      <c r="D110" s="105">
        <f t="shared" si="27"/>
        <v>0.38</v>
      </c>
      <c r="E110" s="147">
        <f t="shared" si="28"/>
        <v>0.31</v>
      </c>
      <c r="F110" s="166">
        <v>0</v>
      </c>
      <c r="G110" s="137"/>
      <c r="H110" s="162">
        <f t="shared" si="30"/>
        <v>0.32</v>
      </c>
      <c r="I110" s="106">
        <f t="shared" si="31"/>
        <v>0.24</v>
      </c>
      <c r="J110" s="105">
        <f t="shared" si="32"/>
        <v>0.7</v>
      </c>
      <c r="K110" s="173">
        <f>SUM(E110+I110)</f>
        <v>0.55000000000000004</v>
      </c>
      <c r="M110" s="7"/>
      <c r="N110" s="14"/>
    </row>
    <row r="111" spans="1:22" x14ac:dyDescent="0.25">
      <c r="A111" s="87" t="s">
        <v>80</v>
      </c>
      <c r="B111" s="107">
        <f t="shared" si="25"/>
        <v>0</v>
      </c>
      <c r="C111" s="106">
        <f t="shared" si="26"/>
        <v>0</v>
      </c>
      <c r="D111" s="105">
        <f t="shared" si="27"/>
        <v>2.94</v>
      </c>
      <c r="E111" s="147">
        <f t="shared" si="28"/>
        <v>4.5</v>
      </c>
      <c r="F111" s="166">
        <v>0</v>
      </c>
      <c r="G111" s="137"/>
      <c r="H111" s="162">
        <f t="shared" si="30"/>
        <v>1.42</v>
      </c>
      <c r="I111" s="106">
        <f t="shared" si="31"/>
        <v>3.7</v>
      </c>
      <c r="J111" s="107">
        <f>SUM(B111:H111)</f>
        <v>8.86</v>
      </c>
      <c r="K111" s="173">
        <f>SUM(E111+I111)</f>
        <v>8.1999999999999993</v>
      </c>
      <c r="M111" s="7"/>
      <c r="N111" s="14"/>
    </row>
    <row r="112" spans="1:22" x14ac:dyDescent="0.25">
      <c r="A112" s="87" t="s">
        <v>13</v>
      </c>
      <c r="B112" s="107">
        <f t="shared" si="25"/>
        <v>0</v>
      </c>
      <c r="C112" s="106">
        <f t="shared" si="26"/>
        <v>0</v>
      </c>
      <c r="D112" s="105">
        <f t="shared" si="27"/>
        <v>2.4</v>
      </c>
      <c r="E112" s="147">
        <f t="shared" si="28"/>
        <v>3.6</v>
      </c>
      <c r="F112" s="166">
        <v>0</v>
      </c>
      <c r="G112" s="137"/>
      <c r="H112" s="162">
        <f t="shared" si="30"/>
        <v>2.8</v>
      </c>
      <c r="I112" s="106">
        <f t="shared" si="31"/>
        <v>3.25</v>
      </c>
      <c r="J112" s="105">
        <f>SUM(B112,D112,F112,H112)</f>
        <v>5.1999999999999993</v>
      </c>
      <c r="K112" s="173">
        <f>SUM(E112+I112)</f>
        <v>6.85</v>
      </c>
      <c r="M112" s="7"/>
      <c r="N112" s="14"/>
    </row>
    <row r="113" spans="1:14" x14ac:dyDescent="0.25">
      <c r="A113" s="87" t="s">
        <v>27</v>
      </c>
      <c r="B113" s="107">
        <f t="shared" si="25"/>
        <v>9.8000000000000004E-2</v>
      </c>
      <c r="C113" s="106">
        <f t="shared" si="26"/>
        <v>0.24</v>
      </c>
      <c r="D113" s="105">
        <f t="shared" si="27"/>
        <v>9.7000000000000003E-2</v>
      </c>
      <c r="E113" s="147">
        <f t="shared" si="28"/>
        <v>0.22999999999999998</v>
      </c>
      <c r="F113" s="166">
        <f>H32</f>
        <v>0.182</v>
      </c>
      <c r="G113" s="137">
        <f>I32</f>
        <v>0.37</v>
      </c>
      <c r="H113" s="162">
        <f t="shared" si="30"/>
        <v>7.0999999999999994E-2</v>
      </c>
      <c r="I113" s="106">
        <f t="shared" si="31"/>
        <v>0.28999999999999998</v>
      </c>
      <c r="J113" s="105">
        <f>SUM(B113,D113,F113,H113)</f>
        <v>0.44800000000000001</v>
      </c>
      <c r="K113" s="173">
        <f>SUM(C113+E113++G113+I113)</f>
        <v>1.1299999999999999</v>
      </c>
      <c r="M113" s="12"/>
      <c r="N113" s="14"/>
    </row>
    <row r="114" spans="1:14" ht="15.75" thickBot="1" x14ac:dyDescent="0.3">
      <c r="A114" s="88" t="s">
        <v>81</v>
      </c>
      <c r="B114" s="108">
        <f t="shared" si="25"/>
        <v>0</v>
      </c>
      <c r="C114" s="109">
        <f t="shared" si="26"/>
        <v>0</v>
      </c>
      <c r="D114" s="148">
        <f t="shared" si="27"/>
        <v>1.2</v>
      </c>
      <c r="E114" s="149">
        <f t="shared" si="28"/>
        <v>5.36</v>
      </c>
      <c r="F114" s="167">
        <v>0</v>
      </c>
      <c r="G114" s="138"/>
      <c r="H114" s="163">
        <f t="shared" si="30"/>
        <v>3.2</v>
      </c>
      <c r="I114" s="109">
        <f t="shared" si="31"/>
        <v>2.88</v>
      </c>
      <c r="J114" s="148">
        <f>SUM(B114,D114,F114,H114)</f>
        <v>4.4000000000000004</v>
      </c>
      <c r="K114" s="175">
        <f>SUM(E114+I114)</f>
        <v>8.24</v>
      </c>
      <c r="M114" s="7"/>
    </row>
  </sheetData>
  <mergeCells count="14">
    <mergeCell ref="H5:I5"/>
    <mergeCell ref="R5:S5"/>
    <mergeCell ref="H21:I21"/>
    <mergeCell ref="R21:S21"/>
    <mergeCell ref="H53:I53"/>
    <mergeCell ref="R53:S53"/>
    <mergeCell ref="H69:I69"/>
    <mergeCell ref="R69:S69"/>
    <mergeCell ref="H86:I86"/>
    <mergeCell ref="A85:K85"/>
    <mergeCell ref="H102:I102"/>
    <mergeCell ref="A101:K101"/>
    <mergeCell ref="J102:K102"/>
    <mergeCell ref="J86:K86"/>
  </mergeCells>
  <pageMargins left="0.25" right="0.25" top="0.75" bottom="0.75" header="0.3" footer="0.3"/>
  <pageSetup paperSize="8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765D-DCC7-4568-B4EE-CDE46EA07AB3}">
  <dimension ref="A2:F7"/>
  <sheetViews>
    <sheetView workbookViewId="0">
      <selection activeCell="F7" sqref="F7"/>
    </sheetView>
  </sheetViews>
  <sheetFormatPr defaultRowHeight="15" x14ac:dyDescent="0.25"/>
  <cols>
    <col min="3" max="3" width="26.7109375" customWidth="1"/>
    <col min="4" max="5" width="36" customWidth="1"/>
    <col min="6" max="6" width="25.5703125" customWidth="1"/>
  </cols>
  <sheetData>
    <row r="2" spans="1:6" x14ac:dyDescent="0.25">
      <c r="C2" t="s">
        <v>32</v>
      </c>
      <c r="D2" t="s">
        <v>33</v>
      </c>
      <c r="E2" t="s">
        <v>34</v>
      </c>
      <c r="F2" t="s">
        <v>31</v>
      </c>
    </row>
    <row r="3" spans="1:6" x14ac:dyDescent="0.25">
      <c r="A3">
        <v>2019</v>
      </c>
      <c r="C3" s="3">
        <v>613916</v>
      </c>
      <c r="D3" s="3">
        <v>137985</v>
      </c>
      <c r="E3" s="3">
        <v>343750</v>
      </c>
      <c r="F3" s="4">
        <v>132180</v>
      </c>
    </row>
    <row r="4" spans="1:6" x14ac:dyDescent="0.25">
      <c r="A4">
        <v>2020</v>
      </c>
      <c r="C4" s="3">
        <v>828528</v>
      </c>
      <c r="D4" s="3">
        <v>195436</v>
      </c>
      <c r="E4" s="3">
        <v>422245</v>
      </c>
      <c r="F4" s="4">
        <v>210000</v>
      </c>
    </row>
    <row r="5" spans="1:6" x14ac:dyDescent="0.25">
      <c r="A5">
        <v>2021</v>
      </c>
      <c r="C5" s="3">
        <v>707118</v>
      </c>
      <c r="D5" s="3">
        <v>209705</v>
      </c>
      <c r="E5" s="19">
        <v>419071</v>
      </c>
      <c r="F5" s="4">
        <v>78342</v>
      </c>
    </row>
    <row r="6" spans="1:6" x14ac:dyDescent="0.25">
      <c r="A6">
        <v>2022</v>
      </c>
      <c r="C6" s="3">
        <v>581427</v>
      </c>
      <c r="D6" s="3">
        <v>141702</v>
      </c>
      <c r="E6" s="19">
        <v>475373</v>
      </c>
      <c r="F6" s="19">
        <v>35648</v>
      </c>
    </row>
    <row r="7" spans="1:6" x14ac:dyDescent="0.25">
      <c r="A7">
        <v>2023</v>
      </c>
      <c r="C7" s="3">
        <v>1088094</v>
      </c>
      <c r="D7" s="3">
        <v>218717</v>
      </c>
      <c r="E7" s="3">
        <v>452500</v>
      </c>
      <c r="F7" s="4">
        <v>416877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85F-8E88-4368-8251-5BEA7CCCC9D8}">
  <sheetPr>
    <pageSetUpPr fitToPage="1"/>
  </sheetPr>
  <dimension ref="A1:V52"/>
  <sheetViews>
    <sheetView topLeftCell="A43" workbookViewId="0">
      <selection activeCell="J20" sqref="J20"/>
    </sheetView>
  </sheetViews>
  <sheetFormatPr defaultRowHeight="15" x14ac:dyDescent="0.25"/>
  <cols>
    <col min="5" max="6" width="9.85546875" bestFit="1" customWidth="1"/>
    <col min="8" max="8" width="13" customWidth="1"/>
    <col min="9" max="9" width="12.85546875" customWidth="1"/>
    <col min="11" max="11" width="12.7109375" customWidth="1"/>
    <col min="20" max="20" width="14.140625" customWidth="1"/>
    <col min="22" max="22" width="12.42578125" bestFit="1" customWidth="1"/>
  </cols>
  <sheetData>
    <row r="1" spans="1:22" x14ac:dyDescent="0.25">
      <c r="A1" s="27">
        <v>2023</v>
      </c>
      <c r="B1" s="28" t="s">
        <v>36</v>
      </c>
      <c r="C1" s="29" t="s">
        <v>37</v>
      </c>
      <c r="D1" s="28" t="s">
        <v>38</v>
      </c>
      <c r="E1" s="29" t="s">
        <v>39</v>
      </c>
      <c r="F1" s="28" t="s">
        <v>40</v>
      </c>
      <c r="G1" s="28" t="s">
        <v>41</v>
      </c>
      <c r="H1" s="29" t="s">
        <v>42</v>
      </c>
      <c r="I1" s="29" t="s">
        <v>43</v>
      </c>
      <c r="J1" s="28" t="s">
        <v>44</v>
      </c>
      <c r="K1" s="29" t="s">
        <v>45</v>
      </c>
      <c r="L1" s="28" t="s">
        <v>46</v>
      </c>
      <c r="M1" s="30" t="s">
        <v>47</v>
      </c>
      <c r="N1" s="28" t="s">
        <v>48</v>
      </c>
      <c r="O1" s="28" t="s">
        <v>50</v>
      </c>
      <c r="P1" s="28" t="s">
        <v>49</v>
      </c>
      <c r="Q1" s="28" t="s">
        <v>51</v>
      </c>
      <c r="R1" s="29" t="s">
        <v>52</v>
      </c>
      <c r="S1" s="28" t="s">
        <v>27</v>
      </c>
      <c r="T1" s="31" t="s">
        <v>53</v>
      </c>
    </row>
    <row r="2" spans="1:22" x14ac:dyDescent="0.25">
      <c r="A2" s="32">
        <v>1</v>
      </c>
      <c r="B2" s="24">
        <v>2.0230000000000001</v>
      </c>
      <c r="C2" s="25">
        <v>3490</v>
      </c>
      <c r="D2" s="24">
        <v>1.036</v>
      </c>
      <c r="E2" s="25">
        <v>4289</v>
      </c>
      <c r="F2" s="24"/>
      <c r="G2" s="24">
        <v>8.9019999999999992</v>
      </c>
      <c r="H2" s="25">
        <v>42464</v>
      </c>
      <c r="I2" s="25">
        <v>12333</v>
      </c>
      <c r="J2" s="24"/>
      <c r="K2" s="25"/>
      <c r="L2" s="24"/>
      <c r="M2" s="26"/>
      <c r="N2" s="24"/>
      <c r="O2" s="24"/>
      <c r="P2" s="24"/>
      <c r="Q2" s="24"/>
      <c r="R2" s="25"/>
      <c r="S2" s="24"/>
      <c r="T2" s="33">
        <f>SUM(C2,E2,H2,I2)</f>
        <v>62576</v>
      </c>
    </row>
    <row r="3" spans="1:22" x14ac:dyDescent="0.25">
      <c r="A3" s="32">
        <v>2</v>
      </c>
      <c r="B3" s="24">
        <v>0.81899999999999995</v>
      </c>
      <c r="C3" s="25">
        <v>1413</v>
      </c>
      <c r="D3" s="24">
        <v>0.89400000000000002</v>
      </c>
      <c r="E3" s="25">
        <v>3701</v>
      </c>
      <c r="F3" s="24"/>
      <c r="G3" s="24">
        <v>9.1340000000000003</v>
      </c>
      <c r="H3" s="25">
        <v>42464</v>
      </c>
      <c r="I3" s="25">
        <v>12655</v>
      </c>
      <c r="J3" s="24"/>
      <c r="K3" s="25"/>
      <c r="L3" s="24"/>
      <c r="M3" s="26"/>
      <c r="N3" s="24"/>
      <c r="O3" s="24"/>
      <c r="P3" s="24"/>
      <c r="Q3" s="24"/>
      <c r="R3" s="25"/>
      <c r="S3" s="24"/>
      <c r="T3" s="33">
        <f>SUM(C3+E3+H3+I3)</f>
        <v>60233</v>
      </c>
    </row>
    <row r="4" spans="1:22" x14ac:dyDescent="0.25">
      <c r="A4" s="32">
        <v>3</v>
      </c>
      <c r="B4" s="24">
        <v>0.90400000000000003</v>
      </c>
      <c r="C4" s="25">
        <v>1559</v>
      </c>
      <c r="D4" s="24">
        <v>0.93</v>
      </c>
      <c r="E4" s="25">
        <v>3850</v>
      </c>
      <c r="F4" s="24">
        <v>3.51</v>
      </c>
      <c r="G4" s="24">
        <v>8.8930000000000007</v>
      </c>
      <c r="H4" s="25">
        <v>42464</v>
      </c>
      <c r="I4" s="25">
        <v>12321</v>
      </c>
      <c r="J4" s="24">
        <v>7.05</v>
      </c>
      <c r="K4" s="25">
        <v>20345</v>
      </c>
      <c r="L4" s="24"/>
      <c r="M4" s="26"/>
      <c r="N4" s="24"/>
      <c r="O4" s="24"/>
      <c r="P4" s="24"/>
      <c r="Q4" s="24"/>
      <c r="R4" s="25"/>
      <c r="S4" s="24">
        <v>9.8000000000000004E-2</v>
      </c>
      <c r="T4" s="33">
        <f>SUM(C4+E4+H4+I4+K4)</f>
        <v>80539</v>
      </c>
      <c r="V4" s="6"/>
    </row>
    <row r="5" spans="1:22" x14ac:dyDescent="0.25">
      <c r="A5" s="32">
        <v>4</v>
      </c>
      <c r="B5" s="24">
        <v>1.1599999999999999</v>
      </c>
      <c r="C5" s="25">
        <v>0</v>
      </c>
      <c r="D5" s="24">
        <v>1.0920000000000001</v>
      </c>
      <c r="E5" s="25">
        <v>4529</v>
      </c>
      <c r="F5" s="24">
        <v>1.37</v>
      </c>
      <c r="G5" s="24" t="s">
        <v>28</v>
      </c>
      <c r="H5" s="25">
        <v>42464</v>
      </c>
      <c r="I5" s="25">
        <v>11955</v>
      </c>
      <c r="J5" s="24">
        <v>8.33</v>
      </c>
      <c r="K5" s="25">
        <v>21214</v>
      </c>
      <c r="L5" s="24"/>
      <c r="M5" s="26"/>
      <c r="N5" s="24">
        <v>2.94</v>
      </c>
      <c r="O5" s="24">
        <v>0.38</v>
      </c>
      <c r="P5" s="24">
        <v>1.2</v>
      </c>
      <c r="Q5" s="24">
        <v>2.4</v>
      </c>
      <c r="R5" s="25">
        <v>37714</v>
      </c>
      <c r="S5" s="24"/>
      <c r="T5" s="33">
        <f>SUM(E5+H5+I5+K5+R5)</f>
        <v>117876</v>
      </c>
      <c r="V5" s="6"/>
    </row>
    <row r="6" spans="1:22" x14ac:dyDescent="0.25">
      <c r="A6" s="32">
        <v>5</v>
      </c>
      <c r="B6" s="24">
        <v>1.7789999999999999</v>
      </c>
      <c r="C6" s="25">
        <v>0</v>
      </c>
      <c r="D6" s="24">
        <v>1.796</v>
      </c>
      <c r="E6" s="25">
        <v>7435</v>
      </c>
      <c r="F6" s="24">
        <v>1.127</v>
      </c>
      <c r="G6" s="24">
        <v>13.856</v>
      </c>
      <c r="H6" s="25">
        <v>42464</v>
      </c>
      <c r="I6" s="25">
        <v>19197</v>
      </c>
      <c r="J6" s="24">
        <v>9.42</v>
      </c>
      <c r="K6" s="25">
        <v>21953</v>
      </c>
      <c r="L6" s="24"/>
      <c r="M6" s="26"/>
      <c r="N6" s="24"/>
      <c r="O6" s="24"/>
      <c r="P6" s="24"/>
      <c r="Q6" s="24"/>
      <c r="R6" s="25"/>
      <c r="S6" s="24">
        <v>9.7000000000000003E-2</v>
      </c>
      <c r="T6" s="33">
        <f>SUM(E6+H6+K6+I6)</f>
        <v>91049</v>
      </c>
      <c r="V6" s="6"/>
    </row>
    <row r="7" spans="1:22" x14ac:dyDescent="0.25">
      <c r="A7" s="32">
        <v>6</v>
      </c>
      <c r="B7" s="24">
        <v>1.55</v>
      </c>
      <c r="C7" s="25">
        <v>0</v>
      </c>
      <c r="D7" s="24">
        <v>1.0669999999999999</v>
      </c>
      <c r="E7" s="25">
        <v>4417</v>
      </c>
      <c r="F7" s="24">
        <v>0.91500000000000004</v>
      </c>
      <c r="G7" s="24">
        <v>7.8</v>
      </c>
      <c r="H7" s="25">
        <v>42464</v>
      </c>
      <c r="I7" s="25">
        <v>10806</v>
      </c>
      <c r="J7" s="24">
        <v>15.8</v>
      </c>
      <c r="K7" s="25">
        <v>34063</v>
      </c>
      <c r="L7" s="24">
        <v>14.9</v>
      </c>
      <c r="M7" s="26">
        <v>25474</v>
      </c>
      <c r="N7" s="24"/>
      <c r="O7" s="24"/>
      <c r="P7" s="24"/>
      <c r="Q7" s="24"/>
      <c r="R7" s="25"/>
      <c r="S7" s="24"/>
      <c r="T7" s="33">
        <f>SUM(E7+H7+I7+K7+M7)</f>
        <v>117224</v>
      </c>
      <c r="V7" s="6"/>
    </row>
    <row r="8" spans="1:22" x14ac:dyDescent="0.25">
      <c r="A8" s="32">
        <v>7</v>
      </c>
      <c r="B8" s="24">
        <v>1.4350000000000001</v>
      </c>
      <c r="C8" s="25">
        <v>0</v>
      </c>
      <c r="D8" s="24">
        <v>1.2809999999999999</v>
      </c>
      <c r="E8" s="25">
        <v>5303</v>
      </c>
      <c r="F8" s="24">
        <v>1.145</v>
      </c>
      <c r="G8" s="24">
        <v>7.56</v>
      </c>
      <c r="H8" s="25">
        <v>42464</v>
      </c>
      <c r="I8" s="25">
        <v>10474</v>
      </c>
      <c r="J8" s="24">
        <v>8.5</v>
      </c>
      <c r="K8" s="25">
        <v>21329</v>
      </c>
      <c r="L8" s="24">
        <v>2.1</v>
      </c>
      <c r="M8" s="26">
        <v>3127</v>
      </c>
      <c r="N8" s="24"/>
      <c r="O8" s="24"/>
      <c r="P8" s="24"/>
      <c r="Q8" s="24"/>
      <c r="R8" s="25"/>
      <c r="S8" s="24"/>
      <c r="T8" s="33">
        <f>SUM(E8+H8+I8+K8+M8)</f>
        <v>82697</v>
      </c>
      <c r="V8" s="6"/>
    </row>
    <row r="9" spans="1:22" x14ac:dyDescent="0.25">
      <c r="A9" s="32">
        <v>8</v>
      </c>
      <c r="B9" s="24">
        <v>2.1669999999999998</v>
      </c>
      <c r="C9" s="25">
        <v>0</v>
      </c>
      <c r="D9" s="24">
        <v>1.4319999999999999</v>
      </c>
      <c r="E9" s="25">
        <v>5928</v>
      </c>
      <c r="F9" s="24">
        <v>2.57</v>
      </c>
      <c r="G9" s="24">
        <v>8.0169999999999995</v>
      </c>
      <c r="H9" s="25">
        <v>42464</v>
      </c>
      <c r="I9" s="25">
        <v>11108</v>
      </c>
      <c r="J9" s="24">
        <v>11.52</v>
      </c>
      <c r="K9" s="25">
        <v>23378</v>
      </c>
      <c r="L9" s="24">
        <v>4.4000000000000004</v>
      </c>
      <c r="M9" s="26">
        <v>19917</v>
      </c>
      <c r="N9" s="24"/>
      <c r="O9" s="24"/>
      <c r="P9" s="24"/>
      <c r="Q9" s="24"/>
      <c r="R9" s="25"/>
      <c r="S9" s="24"/>
      <c r="T9" s="33">
        <f>SUM(E9+H9+I9+K9+M9)</f>
        <v>102795</v>
      </c>
      <c r="V9" s="6"/>
    </row>
    <row r="10" spans="1:22" x14ac:dyDescent="0.25">
      <c r="A10" s="32">
        <v>9</v>
      </c>
      <c r="B10" s="24">
        <v>1.79</v>
      </c>
      <c r="C10" s="25">
        <v>0</v>
      </c>
      <c r="D10" s="24">
        <v>1.0920000000000001</v>
      </c>
      <c r="E10" s="25">
        <v>4521</v>
      </c>
      <c r="F10" s="24">
        <v>0.71099999999999997</v>
      </c>
      <c r="G10" s="24">
        <v>9.56</v>
      </c>
      <c r="H10" s="25">
        <v>42464</v>
      </c>
      <c r="I10" s="25">
        <v>13245</v>
      </c>
      <c r="J10" s="24">
        <v>16.5</v>
      </c>
      <c r="K10" s="25">
        <v>26757</v>
      </c>
      <c r="L10" s="24">
        <v>3.6</v>
      </c>
      <c r="M10" s="26">
        <v>5846</v>
      </c>
      <c r="N10" s="24">
        <v>1.42</v>
      </c>
      <c r="O10" s="24">
        <v>0.32</v>
      </c>
      <c r="P10" s="24">
        <v>3.2</v>
      </c>
      <c r="Q10" s="24">
        <v>2.8</v>
      </c>
      <c r="R10" s="25">
        <v>35207</v>
      </c>
      <c r="S10" s="24">
        <v>5.1999999999999998E-2</v>
      </c>
      <c r="T10" s="33">
        <f>SUM(E10+H10+I10+K10+M10+R10)</f>
        <v>128040</v>
      </c>
      <c r="V10" s="6"/>
    </row>
    <row r="11" spans="1:22" x14ac:dyDescent="0.25">
      <c r="A11" s="32">
        <v>10</v>
      </c>
      <c r="B11" s="24">
        <v>1.659</v>
      </c>
      <c r="C11" s="25">
        <v>0</v>
      </c>
      <c r="D11" s="24">
        <v>1.0329999999999999</v>
      </c>
      <c r="E11" s="25">
        <v>4277</v>
      </c>
      <c r="F11" s="24">
        <v>0.90700000000000003</v>
      </c>
      <c r="G11" s="24">
        <v>8.3800000000000008</v>
      </c>
      <c r="H11" s="25">
        <v>42464</v>
      </c>
      <c r="I11" s="25">
        <v>11610</v>
      </c>
      <c r="J11" s="24">
        <v>11.61</v>
      </c>
      <c r="K11" s="25">
        <v>23439</v>
      </c>
      <c r="L11" s="24">
        <v>3.5</v>
      </c>
      <c r="M11" s="26">
        <v>5779</v>
      </c>
      <c r="N11" s="24"/>
      <c r="O11" s="24"/>
      <c r="P11" s="24"/>
      <c r="Q11" s="24"/>
      <c r="R11" s="25"/>
      <c r="S11" s="24">
        <v>1.9E-2</v>
      </c>
      <c r="T11" s="33">
        <f>SUM(E11+H11+I11+K11+M11)</f>
        <v>87569</v>
      </c>
      <c r="V11" s="6"/>
    </row>
    <row r="12" spans="1:22" x14ac:dyDescent="0.25">
      <c r="A12" s="32">
        <v>11</v>
      </c>
      <c r="B12" s="24">
        <v>2.4540000000000002</v>
      </c>
      <c r="C12" s="25">
        <v>0</v>
      </c>
      <c r="D12" s="24">
        <v>1.014</v>
      </c>
      <c r="E12" s="25">
        <v>4198</v>
      </c>
      <c r="F12" s="24">
        <v>1.524</v>
      </c>
      <c r="G12" s="24">
        <v>12.54</v>
      </c>
      <c r="H12" s="25">
        <v>42464</v>
      </c>
      <c r="I12" s="25">
        <v>17374</v>
      </c>
      <c r="J12" s="24">
        <v>11.43</v>
      </c>
      <c r="K12" s="25">
        <v>23317</v>
      </c>
      <c r="L12" s="24"/>
      <c r="M12" s="26"/>
      <c r="N12" s="24"/>
      <c r="O12" s="24"/>
      <c r="P12" s="24"/>
      <c r="Q12" s="24"/>
      <c r="R12" s="25"/>
      <c r="S12" s="24"/>
      <c r="T12" s="33">
        <f>SUM(E12+H12+I12+K12+M12)</f>
        <v>87353</v>
      </c>
      <c r="V12" s="6"/>
    </row>
    <row r="13" spans="1:22" ht="15.75" thickBot="1" x14ac:dyDescent="0.3">
      <c r="A13" s="34">
        <v>12</v>
      </c>
      <c r="B13" s="35">
        <v>2.2770000000000001</v>
      </c>
      <c r="C13" s="36">
        <v>0</v>
      </c>
      <c r="D13" s="35">
        <v>0.89300000000000002</v>
      </c>
      <c r="E13" s="36">
        <v>3697</v>
      </c>
      <c r="F13" s="35">
        <v>0.77400000000000002</v>
      </c>
      <c r="G13" s="35">
        <v>16.760000000000002</v>
      </c>
      <c r="H13" s="25">
        <v>42464</v>
      </c>
      <c r="I13" s="36">
        <v>13216</v>
      </c>
      <c r="J13" s="35"/>
      <c r="K13" s="36"/>
      <c r="L13" s="35">
        <v>4.4000000000000004</v>
      </c>
      <c r="M13" s="37">
        <v>10766</v>
      </c>
      <c r="N13" s="35"/>
      <c r="O13" s="35"/>
      <c r="P13" s="35"/>
      <c r="Q13" s="35"/>
      <c r="R13" s="36"/>
      <c r="S13" s="35"/>
      <c r="T13" s="38">
        <f>SUM(E13+H13+I13+K13+M13)</f>
        <v>70143</v>
      </c>
      <c r="V13" s="6"/>
    </row>
    <row r="14" spans="1:22" ht="15.75" thickBot="1" x14ac:dyDescent="0.3">
      <c r="A14" s="39" t="s">
        <v>21</v>
      </c>
      <c r="B14" s="40">
        <f t="shared" ref="B14:S14" si="0">SUM(B2:B13)</f>
        <v>20.016999999999999</v>
      </c>
      <c r="C14" s="41">
        <f t="shared" si="0"/>
        <v>6462</v>
      </c>
      <c r="D14" s="40">
        <f t="shared" si="0"/>
        <v>13.56</v>
      </c>
      <c r="E14" s="41">
        <f t="shared" si="0"/>
        <v>56145</v>
      </c>
      <c r="F14" s="40">
        <f t="shared" si="0"/>
        <v>14.553000000000001</v>
      </c>
      <c r="G14" s="40">
        <f t="shared" si="0"/>
        <v>111.402</v>
      </c>
      <c r="H14" s="41">
        <f>SUM(H2:H13)</f>
        <v>509568</v>
      </c>
      <c r="I14" s="41">
        <f t="shared" si="0"/>
        <v>156294</v>
      </c>
      <c r="J14" s="40">
        <f t="shared" si="0"/>
        <v>100.16</v>
      </c>
      <c r="K14" s="41">
        <f t="shared" si="0"/>
        <v>215795</v>
      </c>
      <c r="L14" s="40">
        <f t="shared" si="0"/>
        <v>32.9</v>
      </c>
      <c r="M14" s="41">
        <f>SUM(M2:M13)</f>
        <v>70909</v>
      </c>
      <c r="N14" s="40">
        <f>SUM(N2:N13)</f>
        <v>4.3599999999999994</v>
      </c>
      <c r="O14" s="40">
        <f>SUM(O2:O13)</f>
        <v>0.7</v>
      </c>
      <c r="P14" s="40">
        <f>SUM(P2:P13)</f>
        <v>4.4000000000000004</v>
      </c>
      <c r="Q14" s="40">
        <f t="shared" si="0"/>
        <v>5.1999999999999993</v>
      </c>
      <c r="R14" s="41">
        <f t="shared" si="0"/>
        <v>72921</v>
      </c>
      <c r="S14" s="40">
        <f t="shared" si="0"/>
        <v>0.26600000000000001</v>
      </c>
      <c r="T14" s="42">
        <f>SUM(C14,E14,H14,I14,K14,M14,R14)</f>
        <v>1088094</v>
      </c>
      <c r="U14" t="s">
        <v>60</v>
      </c>
      <c r="V14" s="6"/>
    </row>
    <row r="15" spans="1:22" x14ac:dyDescent="0.25">
      <c r="V15" s="6"/>
    </row>
    <row r="16" spans="1:22" x14ac:dyDescent="0.25">
      <c r="V16" s="6"/>
    </row>
    <row r="17" spans="2:22" x14ac:dyDescent="0.25">
      <c r="J17" s="11"/>
      <c r="K17" s="22"/>
      <c r="N17" s="11"/>
      <c r="V17" s="6"/>
    </row>
    <row r="18" spans="2:22" ht="17.25" customHeight="1" x14ac:dyDescent="0.25">
      <c r="B18" s="5" t="s">
        <v>6</v>
      </c>
      <c r="C18" s="5" t="s">
        <v>7</v>
      </c>
      <c r="D18" s="5" t="s">
        <v>8</v>
      </c>
      <c r="E18" s="5" t="s">
        <v>58</v>
      </c>
      <c r="F18" s="44" t="s">
        <v>57</v>
      </c>
      <c r="G18" s="5" t="s">
        <v>59</v>
      </c>
      <c r="V18" s="6"/>
    </row>
    <row r="19" spans="2:22" x14ac:dyDescent="0.25">
      <c r="B19" s="45">
        <v>6462</v>
      </c>
      <c r="C19" s="45">
        <v>56145</v>
      </c>
      <c r="D19" s="45">
        <v>0</v>
      </c>
      <c r="E19" s="45">
        <v>665862</v>
      </c>
      <c r="F19" s="45">
        <v>286704</v>
      </c>
      <c r="G19" s="45">
        <v>72921</v>
      </c>
      <c r="I19" s="46">
        <f>SUM(B19:H19)</f>
        <v>1088094</v>
      </c>
    </row>
    <row r="20" spans="2:22" x14ac:dyDescent="0.25">
      <c r="B20" s="45">
        <v>6462</v>
      </c>
      <c r="C20" s="45">
        <v>56145</v>
      </c>
      <c r="D20" s="45">
        <v>0</v>
      </c>
      <c r="E20" s="45">
        <v>665862</v>
      </c>
      <c r="F20" s="45">
        <v>286704</v>
      </c>
      <c r="G20" s="45">
        <v>72921</v>
      </c>
      <c r="I20" s="43"/>
    </row>
    <row r="25" spans="2:22" x14ac:dyDescent="0.25">
      <c r="I25" s="22"/>
    </row>
    <row r="50" spans="1:8" x14ac:dyDescent="0.25">
      <c r="A50" s="5" t="s">
        <v>6</v>
      </c>
      <c r="B50" s="5" t="s">
        <v>7</v>
      </c>
      <c r="C50" s="5" t="s">
        <v>8</v>
      </c>
      <c r="D50" s="5" t="s">
        <v>58</v>
      </c>
      <c r="E50" s="44" t="s">
        <v>57</v>
      </c>
      <c r="F50" s="5" t="s">
        <v>61</v>
      </c>
      <c r="G50" s="5" t="s">
        <v>27</v>
      </c>
      <c r="H50" s="5"/>
    </row>
    <row r="51" spans="1:8" x14ac:dyDescent="0.25">
      <c r="A51" s="47" t="s">
        <v>62</v>
      </c>
      <c r="B51" s="47" t="s">
        <v>63</v>
      </c>
      <c r="C51" s="47" t="s">
        <v>64</v>
      </c>
      <c r="D51" s="47" t="s">
        <v>65</v>
      </c>
      <c r="E51" s="47" t="s">
        <v>66</v>
      </c>
      <c r="F51" s="47">
        <v>14.6</v>
      </c>
      <c r="G51" s="47" t="s">
        <v>67</v>
      </c>
      <c r="H51" s="47"/>
    </row>
    <row r="52" spans="1:8" x14ac:dyDescent="0.25">
      <c r="A52" s="47" t="s">
        <v>62</v>
      </c>
      <c r="B52" s="47" t="s">
        <v>63</v>
      </c>
      <c r="C52" s="47" t="s">
        <v>64</v>
      </c>
      <c r="D52" s="47" t="s">
        <v>65</v>
      </c>
      <c r="E52" s="47" t="s">
        <v>66</v>
      </c>
      <c r="F52" s="47">
        <v>14.6</v>
      </c>
      <c r="G52" s="47" t="s">
        <v>67</v>
      </c>
      <c r="H52" s="47"/>
    </row>
  </sheetData>
  <pageMargins left="0.7" right="0.7" top="0.78740157499999996" bottom="0.78740157499999996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4222-C5AA-4E2C-9FF3-079B71465821}">
  <dimension ref="A1:U30"/>
  <sheetViews>
    <sheetView workbookViewId="0">
      <selection activeCell="G25" sqref="G25"/>
    </sheetView>
  </sheetViews>
  <sheetFormatPr defaultRowHeight="15" x14ac:dyDescent="0.25"/>
  <cols>
    <col min="3" max="3" width="14.28515625" customWidth="1"/>
    <col min="5" max="5" width="13.28515625" customWidth="1"/>
    <col min="8" max="8" width="15.42578125" customWidth="1"/>
    <col min="9" max="9" width="14.85546875" customWidth="1"/>
    <col min="11" max="11" width="14.85546875" customWidth="1"/>
    <col min="13" max="13" width="13.85546875" customWidth="1"/>
    <col min="18" max="18" width="13.85546875" customWidth="1"/>
    <col min="20" max="20" width="13.42578125" customWidth="1"/>
    <col min="21" max="21" width="11.5703125" customWidth="1"/>
  </cols>
  <sheetData>
    <row r="1" spans="1:21" x14ac:dyDescent="0.25">
      <c r="A1" t="s">
        <v>26</v>
      </c>
      <c r="I1">
        <v>20</v>
      </c>
    </row>
    <row r="3" spans="1:21" ht="15.75" thickBot="1" x14ac:dyDescent="0.3"/>
    <row r="4" spans="1:21" x14ac:dyDescent="0.25">
      <c r="A4" s="27">
        <v>2023</v>
      </c>
      <c r="B4" s="28" t="s">
        <v>36</v>
      </c>
      <c r="C4" s="29" t="s">
        <v>37</v>
      </c>
      <c r="D4" s="28" t="s">
        <v>38</v>
      </c>
      <c r="E4" s="29" t="s">
        <v>39</v>
      </c>
      <c r="F4" s="28" t="s">
        <v>40</v>
      </c>
      <c r="G4" s="28" t="s">
        <v>41</v>
      </c>
      <c r="H4" s="29" t="s">
        <v>42</v>
      </c>
      <c r="I4" s="29" t="s">
        <v>43</v>
      </c>
      <c r="J4" s="28" t="s">
        <v>44</v>
      </c>
      <c r="K4" s="29" t="s">
        <v>45</v>
      </c>
      <c r="L4" s="28" t="s">
        <v>46</v>
      </c>
      <c r="M4" s="30" t="s">
        <v>47</v>
      </c>
      <c r="N4" s="28" t="s">
        <v>48</v>
      </c>
      <c r="O4" s="28" t="s">
        <v>50</v>
      </c>
      <c r="P4" s="28" t="s">
        <v>49</v>
      </c>
      <c r="Q4" s="28" t="s">
        <v>51</v>
      </c>
      <c r="R4" s="29" t="s">
        <v>52</v>
      </c>
      <c r="S4" s="28" t="s">
        <v>27</v>
      </c>
      <c r="T4" s="31" t="s">
        <v>53</v>
      </c>
    </row>
    <row r="5" spans="1:21" x14ac:dyDescent="0.25">
      <c r="A5" s="32">
        <v>1</v>
      </c>
      <c r="B5" s="24">
        <v>2.0230000000000001</v>
      </c>
      <c r="C5" s="25">
        <v>3490</v>
      </c>
      <c r="D5" s="24">
        <v>1.036</v>
      </c>
      <c r="E5" s="25">
        <v>4289</v>
      </c>
      <c r="F5" s="24"/>
      <c r="G5" s="24">
        <v>8.9019999999999992</v>
      </c>
      <c r="H5" s="25">
        <v>42464</v>
      </c>
      <c r="I5" s="25">
        <v>12333</v>
      </c>
      <c r="J5" s="24"/>
      <c r="K5" s="25"/>
      <c r="L5" s="24"/>
      <c r="M5" s="26"/>
      <c r="N5" s="24"/>
      <c r="O5" s="24"/>
      <c r="P5" s="24"/>
      <c r="Q5" s="24"/>
      <c r="R5" s="25"/>
      <c r="S5" s="24"/>
      <c r="T5" s="33">
        <f>SUM(C5,E5,H5,I5)</f>
        <v>62576</v>
      </c>
      <c r="U5" s="10"/>
    </row>
    <row r="6" spans="1:21" x14ac:dyDescent="0.25">
      <c r="A6" s="32">
        <v>2</v>
      </c>
      <c r="B6" s="24">
        <v>0.81899999999999995</v>
      </c>
      <c r="C6" s="25">
        <v>1413</v>
      </c>
      <c r="D6" s="24">
        <v>0.89400000000000002</v>
      </c>
      <c r="E6" s="25">
        <v>3701</v>
      </c>
      <c r="F6" s="24"/>
      <c r="G6" s="24">
        <v>9.1340000000000003</v>
      </c>
      <c r="H6" s="25">
        <v>42464</v>
      </c>
      <c r="I6" s="25">
        <v>12655</v>
      </c>
      <c r="J6" s="24"/>
      <c r="K6" s="25"/>
      <c r="L6" s="24"/>
      <c r="M6" s="26"/>
      <c r="N6" s="24"/>
      <c r="O6" s="24"/>
      <c r="P6" s="24"/>
      <c r="Q6" s="24"/>
      <c r="R6" s="25"/>
      <c r="S6" s="24"/>
      <c r="T6" s="33">
        <f>SUM(C6+E6+H6+I6)</f>
        <v>60233</v>
      </c>
      <c r="U6" s="10"/>
    </row>
    <row r="7" spans="1:21" x14ac:dyDescent="0.25">
      <c r="A7" s="32">
        <v>3</v>
      </c>
      <c r="B7" s="24">
        <v>0.90400000000000003</v>
      </c>
      <c r="C7" s="25">
        <v>1559</v>
      </c>
      <c r="D7" s="24">
        <v>0.93</v>
      </c>
      <c r="E7" s="25">
        <v>3850</v>
      </c>
      <c r="F7" s="24">
        <v>3.51</v>
      </c>
      <c r="G7" s="24">
        <v>8.8930000000000007</v>
      </c>
      <c r="H7" s="25">
        <v>42464</v>
      </c>
      <c r="I7" s="25">
        <v>12321</v>
      </c>
      <c r="J7" s="24">
        <v>7.05</v>
      </c>
      <c r="K7" s="25">
        <v>20345</v>
      </c>
      <c r="L7" s="24"/>
      <c r="M7" s="26"/>
      <c r="N7" s="24"/>
      <c r="O7" s="24"/>
      <c r="P7" s="24"/>
      <c r="Q7" s="24"/>
      <c r="R7" s="25"/>
      <c r="S7" s="24">
        <v>9.8000000000000004E-2</v>
      </c>
      <c r="T7" s="33">
        <f>SUM(C7+E7+H7+I7+K7)</f>
        <v>80539</v>
      </c>
      <c r="U7" s="10"/>
    </row>
    <row r="8" spans="1:21" x14ac:dyDescent="0.25">
      <c r="A8" s="32">
        <v>4</v>
      </c>
      <c r="B8" s="24">
        <v>1.1599999999999999</v>
      </c>
      <c r="C8" s="25">
        <v>0</v>
      </c>
      <c r="D8" s="24">
        <v>1.0920000000000001</v>
      </c>
      <c r="E8" s="25">
        <v>4529</v>
      </c>
      <c r="F8" s="24">
        <v>1.37</v>
      </c>
      <c r="G8" s="24">
        <v>8.6289999999999996</v>
      </c>
      <c r="H8" s="25">
        <v>42464</v>
      </c>
      <c r="I8" s="25">
        <v>11955</v>
      </c>
      <c r="J8" s="24">
        <v>8.33</v>
      </c>
      <c r="K8" s="25">
        <v>21214</v>
      </c>
      <c r="L8" s="24"/>
      <c r="M8" s="26"/>
      <c r="N8" s="24">
        <v>2.94</v>
      </c>
      <c r="O8" s="24">
        <v>0.38</v>
      </c>
      <c r="P8" s="24">
        <v>1.2</v>
      </c>
      <c r="Q8" s="24">
        <v>2.4</v>
      </c>
      <c r="R8" s="25">
        <v>37714</v>
      </c>
      <c r="S8" s="24"/>
      <c r="T8" s="33">
        <f>SUM(E8+H8+I8+K8+R8)</f>
        <v>117876</v>
      </c>
      <c r="U8" s="10"/>
    </row>
    <row r="9" spans="1:21" x14ac:dyDescent="0.25">
      <c r="A9" s="32">
        <v>5</v>
      </c>
      <c r="B9" s="24">
        <v>1.7789999999999999</v>
      </c>
      <c r="C9" s="25">
        <v>0</v>
      </c>
      <c r="D9" s="24">
        <v>1.796</v>
      </c>
      <c r="E9" s="25">
        <v>7435</v>
      </c>
      <c r="F9" s="24">
        <v>1.127</v>
      </c>
      <c r="G9" s="24">
        <v>13.856</v>
      </c>
      <c r="H9" s="25">
        <v>42464</v>
      </c>
      <c r="I9" s="25">
        <v>19197</v>
      </c>
      <c r="J9" s="24">
        <v>9.42</v>
      </c>
      <c r="K9" s="25">
        <v>21953</v>
      </c>
      <c r="L9" s="24"/>
      <c r="M9" s="26"/>
      <c r="N9" s="24"/>
      <c r="O9" s="24"/>
      <c r="P9" s="24"/>
      <c r="Q9" s="24"/>
      <c r="R9" s="25"/>
      <c r="S9" s="24">
        <v>9.7000000000000003E-2</v>
      </c>
      <c r="T9" s="33">
        <f>SUM(E9+H9+K9+I9)</f>
        <v>91049</v>
      </c>
      <c r="U9" s="10"/>
    </row>
    <row r="10" spans="1:21" x14ac:dyDescent="0.25">
      <c r="A10" s="32">
        <v>6</v>
      </c>
      <c r="B10" s="24">
        <v>1.55</v>
      </c>
      <c r="C10" s="25">
        <v>0</v>
      </c>
      <c r="D10" s="24">
        <v>1.0669999999999999</v>
      </c>
      <c r="E10" s="25">
        <v>4417</v>
      </c>
      <c r="F10" s="24">
        <v>0.91500000000000004</v>
      </c>
      <c r="G10" s="24">
        <v>7.8</v>
      </c>
      <c r="H10" s="25">
        <v>42464</v>
      </c>
      <c r="I10" s="25">
        <v>10806</v>
      </c>
      <c r="J10" s="24">
        <v>15.8</v>
      </c>
      <c r="K10" s="25">
        <v>34063</v>
      </c>
      <c r="L10" s="24">
        <v>14.9</v>
      </c>
      <c r="M10" s="26">
        <v>25474</v>
      </c>
      <c r="N10" s="24"/>
      <c r="O10" s="24"/>
      <c r="P10" s="24"/>
      <c r="Q10" s="24"/>
      <c r="R10" s="25"/>
      <c r="S10" s="24"/>
      <c r="T10" s="33">
        <f>SUM(E10+H10+I10+K10+M10)</f>
        <v>117224</v>
      </c>
      <c r="U10" s="10"/>
    </row>
    <row r="11" spans="1:21" x14ac:dyDescent="0.25">
      <c r="A11" s="32">
        <v>7</v>
      </c>
      <c r="B11" s="24">
        <v>1.4350000000000001</v>
      </c>
      <c r="C11" s="25">
        <v>0</v>
      </c>
      <c r="D11" s="24">
        <v>1.2809999999999999</v>
      </c>
      <c r="E11" s="25">
        <v>5303</v>
      </c>
      <c r="F11" s="24">
        <v>1.145</v>
      </c>
      <c r="G11" s="24">
        <v>7.56</v>
      </c>
      <c r="H11" s="25">
        <v>42464</v>
      </c>
      <c r="I11" s="25">
        <v>10474</v>
      </c>
      <c r="J11" s="24">
        <v>8.5</v>
      </c>
      <c r="K11" s="25">
        <v>21329</v>
      </c>
      <c r="L11" s="24">
        <v>2.1</v>
      </c>
      <c r="M11" s="26">
        <v>3127</v>
      </c>
      <c r="N11" s="24"/>
      <c r="O11" s="24"/>
      <c r="P11" s="24"/>
      <c r="Q11" s="24"/>
      <c r="R11" s="25"/>
      <c r="S11" s="24"/>
      <c r="T11" s="33">
        <f>SUM(E11+H11+I11+K11+M11)</f>
        <v>82697</v>
      </c>
      <c r="U11" s="10"/>
    </row>
    <row r="12" spans="1:21" x14ac:dyDescent="0.25">
      <c r="A12" s="32">
        <v>8</v>
      </c>
      <c r="B12" s="24">
        <v>2.1669999999999998</v>
      </c>
      <c r="C12" s="25">
        <v>0</v>
      </c>
      <c r="D12" s="24">
        <v>1.4319999999999999</v>
      </c>
      <c r="E12" s="25">
        <v>5928</v>
      </c>
      <c r="F12" s="24">
        <v>2.57</v>
      </c>
      <c r="G12" s="24">
        <v>8.0169999999999995</v>
      </c>
      <c r="H12" s="25">
        <v>42464</v>
      </c>
      <c r="I12" s="25">
        <v>11108</v>
      </c>
      <c r="J12" s="24">
        <v>11.52</v>
      </c>
      <c r="K12" s="25">
        <v>23378</v>
      </c>
      <c r="L12" s="24">
        <v>4.4000000000000004</v>
      </c>
      <c r="M12" s="26">
        <v>19917</v>
      </c>
      <c r="N12" s="24"/>
      <c r="O12" s="24"/>
      <c r="P12" s="24"/>
      <c r="Q12" s="24"/>
      <c r="R12" s="25"/>
      <c r="S12" s="24"/>
      <c r="T12" s="33">
        <f>SUM(E12+H12+I12+K12+M12)</f>
        <v>102795</v>
      </c>
      <c r="U12" s="10"/>
    </row>
    <row r="13" spans="1:21" x14ac:dyDescent="0.25">
      <c r="A13" s="32">
        <v>9</v>
      </c>
      <c r="B13" s="24">
        <v>1.79</v>
      </c>
      <c r="C13" s="25">
        <v>0</v>
      </c>
      <c r="D13" s="24">
        <v>1.0920000000000001</v>
      </c>
      <c r="E13" s="25">
        <v>4521</v>
      </c>
      <c r="F13" s="24">
        <v>0.71099999999999997</v>
      </c>
      <c r="G13" s="24">
        <v>9.56</v>
      </c>
      <c r="H13" s="25">
        <v>42464</v>
      </c>
      <c r="I13" s="25">
        <v>13245</v>
      </c>
      <c r="J13" s="24">
        <v>16.5</v>
      </c>
      <c r="K13" s="25">
        <v>26757</v>
      </c>
      <c r="L13" s="24">
        <v>3.6</v>
      </c>
      <c r="M13" s="26">
        <v>5846</v>
      </c>
      <c r="N13" s="24">
        <v>1.42</v>
      </c>
      <c r="O13" s="24">
        <v>0.32</v>
      </c>
      <c r="P13" s="24">
        <v>3.2</v>
      </c>
      <c r="Q13" s="24">
        <v>2.8</v>
      </c>
      <c r="R13" s="25">
        <v>35207</v>
      </c>
      <c r="S13" s="24">
        <v>5.1999999999999998E-2</v>
      </c>
      <c r="T13" s="33">
        <f>SUM(E13+H13+I13+K13+M13+R13)</f>
        <v>128040</v>
      </c>
      <c r="U13" s="10"/>
    </row>
    <row r="14" spans="1:21" x14ac:dyDescent="0.25">
      <c r="A14" s="32">
        <v>10</v>
      </c>
      <c r="B14" s="24">
        <v>1.659</v>
      </c>
      <c r="C14" s="25">
        <v>0</v>
      </c>
      <c r="D14" s="24">
        <v>1.0329999999999999</v>
      </c>
      <c r="E14" s="25">
        <v>4277</v>
      </c>
      <c r="F14" s="24">
        <v>0.90700000000000003</v>
      </c>
      <c r="G14" s="24">
        <v>8.3800000000000008</v>
      </c>
      <c r="H14" s="25">
        <v>42464</v>
      </c>
      <c r="I14" s="25">
        <v>11610</v>
      </c>
      <c r="J14" s="24">
        <v>11.61</v>
      </c>
      <c r="K14" s="25">
        <v>23439</v>
      </c>
      <c r="L14" s="24">
        <v>3.5</v>
      </c>
      <c r="M14" s="26">
        <v>5779</v>
      </c>
      <c r="N14" s="24"/>
      <c r="O14" s="24"/>
      <c r="P14" s="24"/>
      <c r="Q14" s="24"/>
      <c r="R14" s="25"/>
      <c r="S14" s="24">
        <v>1.9E-2</v>
      </c>
      <c r="T14" s="33">
        <f>SUM(E14+H14+I14+K14+M14)</f>
        <v>87569</v>
      </c>
      <c r="U14" s="10"/>
    </row>
    <row r="15" spans="1:21" x14ac:dyDescent="0.25">
      <c r="A15" s="32">
        <v>11</v>
      </c>
      <c r="B15" s="24">
        <v>2.4540000000000002</v>
      </c>
      <c r="C15" s="25">
        <v>0</v>
      </c>
      <c r="D15" s="24">
        <v>1.014</v>
      </c>
      <c r="E15" s="25">
        <v>4198</v>
      </c>
      <c r="F15" s="24">
        <v>1.524</v>
      </c>
      <c r="G15" s="24">
        <v>12.54</v>
      </c>
      <c r="H15" s="25">
        <v>42464</v>
      </c>
      <c r="I15" s="25">
        <v>17374</v>
      </c>
      <c r="J15" s="24">
        <v>11.43</v>
      </c>
      <c r="K15" s="25">
        <v>23317</v>
      </c>
      <c r="L15" s="24"/>
      <c r="M15" s="26"/>
      <c r="N15" s="24"/>
      <c r="O15" s="24"/>
      <c r="P15" s="24"/>
      <c r="Q15" s="24"/>
      <c r="R15" s="25"/>
      <c r="S15" s="24"/>
      <c r="T15" s="33">
        <f>SUM(E15+H15+I15+K15+M15)</f>
        <v>87353</v>
      </c>
      <c r="U15" s="10"/>
    </row>
    <row r="16" spans="1:21" ht="15.75" thickBot="1" x14ac:dyDescent="0.3">
      <c r="A16" s="34">
        <v>12</v>
      </c>
      <c r="B16" s="35">
        <v>2.2770000000000001</v>
      </c>
      <c r="C16" s="36">
        <v>0</v>
      </c>
      <c r="D16" s="35">
        <v>0.89300000000000002</v>
      </c>
      <c r="E16" s="36">
        <v>3697</v>
      </c>
      <c r="F16" s="35">
        <v>0.77400000000000002</v>
      </c>
      <c r="G16" s="35">
        <v>8.3800000000000008</v>
      </c>
      <c r="H16" s="25">
        <v>42464</v>
      </c>
      <c r="I16" s="36">
        <v>13216</v>
      </c>
      <c r="J16" s="35"/>
      <c r="K16" s="36"/>
      <c r="L16" s="35">
        <v>4.4000000000000004</v>
      </c>
      <c r="M16" s="37">
        <v>10766</v>
      </c>
      <c r="N16" s="35"/>
      <c r="O16" s="35"/>
      <c r="P16" s="35"/>
      <c r="Q16" s="35"/>
      <c r="R16" s="36"/>
      <c r="S16" s="35"/>
      <c r="T16" s="38">
        <f>SUM(E16+H16+I16+K16+M16)</f>
        <v>70143</v>
      </c>
      <c r="U16" s="10"/>
    </row>
    <row r="17" spans="1:21" ht="15.75" thickBot="1" x14ac:dyDescent="0.3">
      <c r="A17" s="39" t="s">
        <v>21</v>
      </c>
      <c r="B17" s="40">
        <f t="shared" ref="B17:S17" si="0">SUM(B5:B16)</f>
        <v>20.016999999999999</v>
      </c>
      <c r="C17" s="41">
        <f t="shared" si="0"/>
        <v>6462</v>
      </c>
      <c r="D17" s="40">
        <f t="shared" si="0"/>
        <v>13.56</v>
      </c>
      <c r="E17" s="41">
        <f t="shared" si="0"/>
        <v>56145</v>
      </c>
      <c r="F17" s="40">
        <f t="shared" si="0"/>
        <v>14.553000000000001</v>
      </c>
      <c r="G17" s="40">
        <f t="shared" si="0"/>
        <v>111.65099999999998</v>
      </c>
      <c r="H17" s="41">
        <f>SUM(H5:H16)</f>
        <v>509568</v>
      </c>
      <c r="I17" s="41">
        <f t="shared" si="0"/>
        <v>156294</v>
      </c>
      <c r="J17" s="40">
        <f t="shared" si="0"/>
        <v>100.16</v>
      </c>
      <c r="K17" s="41">
        <f t="shared" si="0"/>
        <v>215795</v>
      </c>
      <c r="L17" s="40">
        <f t="shared" si="0"/>
        <v>32.9</v>
      </c>
      <c r="M17" s="41">
        <f>SUM(M5:M16)</f>
        <v>70909</v>
      </c>
      <c r="N17" s="40">
        <f>SUM(N5:N16)</f>
        <v>4.3599999999999994</v>
      </c>
      <c r="O17" s="40">
        <f>SUM(O5:O16)</f>
        <v>0.7</v>
      </c>
      <c r="P17" s="40">
        <f>SUM(P5:P16)</f>
        <v>4.4000000000000004</v>
      </c>
      <c r="Q17" s="40">
        <f t="shared" si="0"/>
        <v>5.1999999999999993</v>
      </c>
      <c r="R17" s="41">
        <f t="shared" si="0"/>
        <v>72921</v>
      </c>
      <c r="S17" s="40">
        <f t="shared" si="0"/>
        <v>0.26600000000000001</v>
      </c>
      <c r="T17" s="42">
        <f>SUM(C17,E17,H17,I17,K17,M17,R17)</f>
        <v>1088094</v>
      </c>
      <c r="U17" s="10"/>
    </row>
    <row r="18" spans="1:21" x14ac:dyDescent="0.25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</row>
    <row r="19" spans="1:21" x14ac:dyDescent="0.25">
      <c r="A19" s="1" t="s">
        <v>54</v>
      </c>
      <c r="C19" s="13">
        <f>T17</f>
        <v>1088094</v>
      </c>
      <c r="D19" t="s">
        <v>68</v>
      </c>
    </row>
    <row r="20" spans="1:21" x14ac:dyDescent="0.25">
      <c r="A20" s="1" t="s">
        <v>35</v>
      </c>
      <c r="C20" s="13">
        <v>218717</v>
      </c>
      <c r="D20" s="20"/>
      <c r="E20" s="20"/>
    </row>
    <row r="21" spans="1:21" x14ac:dyDescent="0.25">
      <c r="A21" s="1"/>
      <c r="C21" s="21"/>
      <c r="D21" s="20"/>
      <c r="E21" s="20"/>
    </row>
    <row r="22" spans="1:21" x14ac:dyDescent="0.25">
      <c r="A22" s="2" t="s">
        <v>55</v>
      </c>
      <c r="B22" s="14"/>
      <c r="C22" s="15">
        <v>869377</v>
      </c>
    </row>
    <row r="23" spans="1:21" x14ac:dyDescent="0.25">
      <c r="A23" s="1" t="s">
        <v>19</v>
      </c>
      <c r="C23" s="22">
        <v>452500</v>
      </c>
      <c r="D23" s="16"/>
      <c r="E23" s="16"/>
      <c r="F23" s="16"/>
    </row>
    <row r="24" spans="1:21" x14ac:dyDescent="0.25">
      <c r="A24" s="2" t="s">
        <v>56</v>
      </c>
      <c r="B24" s="14"/>
      <c r="C24" s="23">
        <v>416877</v>
      </c>
    </row>
    <row r="27" spans="1:21" x14ac:dyDescent="0.25">
      <c r="A27" s="17" t="s">
        <v>23</v>
      </c>
      <c r="B27" s="9"/>
    </row>
    <row r="28" spans="1:21" x14ac:dyDescent="0.25">
      <c r="A28" s="8" t="s">
        <v>24</v>
      </c>
      <c r="B28" s="18"/>
      <c r="C28" s="18">
        <v>101000</v>
      </c>
    </row>
    <row r="29" spans="1:21" x14ac:dyDescent="0.25">
      <c r="A29" s="8" t="s">
        <v>29</v>
      </c>
      <c r="B29" s="8"/>
      <c r="C29" s="18">
        <v>13000</v>
      </c>
    </row>
    <row r="30" spans="1:21" x14ac:dyDescent="0.25">
      <c r="A30" s="2" t="s">
        <v>30</v>
      </c>
      <c r="B30" s="2"/>
      <c r="C30" s="18">
        <v>98000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2019-2023</vt:lpstr>
      <vt:lpstr>SROVNÁNÍ 2023-2024</vt:lpstr>
      <vt:lpstr>graf</vt:lpstr>
      <vt:lpstr>Graf 2023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Toveř</dc:creator>
  <cp:lastModifiedBy>Obec Toveř</cp:lastModifiedBy>
  <cp:lastPrinted>2024-11-26T12:03:15Z</cp:lastPrinted>
  <dcterms:created xsi:type="dcterms:W3CDTF">2023-10-17T07:22:06Z</dcterms:created>
  <dcterms:modified xsi:type="dcterms:W3CDTF">2025-01-25T07:33:00Z</dcterms:modified>
</cp:coreProperties>
</file>